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12540" firstSheet="1" activeTab="4"/>
  </bookViews>
  <sheets>
    <sheet name="地址" sheetId="9" r:id="rId1"/>
    <sheet name="全武将名字" sheetId="7" r:id="rId2"/>
    <sheet name="武将属性" sheetId="2" r:id="rId3"/>
    <sheet name="武将属性排列" sheetId="6" r:id="rId4"/>
    <sheet name="录入游戏数据" sheetId="5" r:id="rId5"/>
    <sheet name="出仕表 " sheetId="3" r:id="rId6"/>
    <sheet name="城池数据" sheetId="4" r:id="rId7"/>
    <sheet name="录入城池数据" sheetId="10" r:id="rId8"/>
    <sheet name="Sheet1" sheetId="13" r:id="rId9"/>
  </sheets>
  <definedNames>
    <definedName name="_xlnm._FilterDatabase" localSheetId="8" hidden="1">Sheet1!$A$1:$B$1</definedName>
    <definedName name="_xlnm._FilterDatabase" localSheetId="1" hidden="1">全武将名字!$A$2:$O$2</definedName>
    <definedName name="_xlnm._FilterDatabase" localSheetId="2" hidden="1">武将属性!$A$1:$O$256</definedName>
    <definedName name="_xlnm._FilterDatabase" localSheetId="3" hidden="1">武将属性排列!$A$1:$O$255</definedName>
  </definedNames>
  <calcPr calcId="124519"/>
</workbook>
</file>

<file path=xl/calcChain.xml><?xml version="1.0" encoding="utf-8"?>
<calcChain xmlns="http://schemas.openxmlformats.org/spreadsheetml/2006/main">
  <c r="AX17" i="5"/>
  <c r="H5" i="7"/>
  <c r="I5"/>
  <c r="J5"/>
  <c r="K5"/>
  <c r="H6"/>
  <c r="I6"/>
  <c r="J6"/>
  <c r="K6"/>
  <c r="H7"/>
  <c r="I7"/>
  <c r="J7"/>
  <c r="K7"/>
  <c r="H8"/>
  <c r="I8"/>
  <c r="J8"/>
  <c r="K8"/>
  <c r="H9"/>
  <c r="I9"/>
  <c r="J9"/>
  <c r="K9"/>
  <c r="H10"/>
  <c r="I10"/>
  <c r="J10"/>
  <c r="K10"/>
  <c r="H11"/>
  <c r="I11"/>
  <c r="J11"/>
  <c r="K11"/>
  <c r="H12"/>
  <c r="I12"/>
  <c r="J12"/>
  <c r="K12"/>
  <c r="H13"/>
  <c r="I13"/>
  <c r="J13"/>
  <c r="K13"/>
  <c r="H14"/>
  <c r="I14"/>
  <c r="J14"/>
  <c r="K14"/>
  <c r="H15"/>
  <c r="I15"/>
  <c r="J15"/>
  <c r="K15"/>
  <c r="H16"/>
  <c r="I16"/>
  <c r="J16"/>
  <c r="K16"/>
  <c r="H17"/>
  <c r="I17"/>
  <c r="J17"/>
  <c r="K17"/>
  <c r="H18"/>
  <c r="I18"/>
  <c r="J18"/>
  <c r="K18"/>
  <c r="H19"/>
  <c r="I19"/>
  <c r="J19"/>
  <c r="K19"/>
  <c r="H20"/>
  <c r="I20"/>
  <c r="J20"/>
  <c r="K20"/>
  <c r="H21"/>
  <c r="I21"/>
  <c r="J21"/>
  <c r="K21"/>
  <c r="H22"/>
  <c r="I22"/>
  <c r="J22"/>
  <c r="K22"/>
  <c r="H23"/>
  <c r="I23"/>
  <c r="J23"/>
  <c r="K23"/>
  <c r="H24"/>
  <c r="I24"/>
  <c r="J24"/>
  <c r="K24"/>
  <c r="H25"/>
  <c r="I25"/>
  <c r="J25"/>
  <c r="K25"/>
  <c r="H26"/>
  <c r="I26"/>
  <c r="J26"/>
  <c r="K26"/>
  <c r="H27"/>
  <c r="I27"/>
  <c r="J27"/>
  <c r="K27"/>
  <c r="H28"/>
  <c r="I28"/>
  <c r="J28"/>
  <c r="K28"/>
  <c r="H29"/>
  <c r="I29"/>
  <c r="J29"/>
  <c r="K29"/>
  <c r="H30"/>
  <c r="I30"/>
  <c r="J30"/>
  <c r="K30"/>
  <c r="H31"/>
  <c r="I31"/>
  <c r="J31"/>
  <c r="K31"/>
  <c r="H32"/>
  <c r="I32"/>
  <c r="J32"/>
  <c r="K32"/>
  <c r="H33"/>
  <c r="I33"/>
  <c r="J33"/>
  <c r="K33"/>
  <c r="H34"/>
  <c r="I34"/>
  <c r="J34"/>
  <c r="K34"/>
  <c r="H35"/>
  <c r="I35"/>
  <c r="J35"/>
  <c r="K35"/>
  <c r="H36"/>
  <c r="I36"/>
  <c r="J36"/>
  <c r="K36"/>
  <c r="H37"/>
  <c r="I37"/>
  <c r="J37"/>
  <c r="K37"/>
  <c r="H38"/>
  <c r="I38"/>
  <c r="J38"/>
  <c r="K38"/>
  <c r="H39"/>
  <c r="I39"/>
  <c r="J39"/>
  <c r="K39"/>
  <c r="H40"/>
  <c r="I40"/>
  <c r="J40"/>
  <c r="K40"/>
  <c r="H41"/>
  <c r="I41"/>
  <c r="J41"/>
  <c r="K41"/>
  <c r="H42"/>
  <c r="I42"/>
  <c r="J42"/>
  <c r="K42"/>
  <c r="H43"/>
  <c r="I43"/>
  <c r="J43"/>
  <c r="K43"/>
  <c r="H44"/>
  <c r="I44"/>
  <c r="J44"/>
  <c r="K44"/>
  <c r="H45"/>
  <c r="I45"/>
  <c r="J45"/>
  <c r="K45"/>
  <c r="H46"/>
  <c r="I46"/>
  <c r="J46"/>
  <c r="K46"/>
  <c r="H47"/>
  <c r="I47"/>
  <c r="J47"/>
  <c r="K47"/>
  <c r="H48"/>
  <c r="I48"/>
  <c r="J48"/>
  <c r="K48"/>
  <c r="H49"/>
  <c r="I49"/>
  <c r="J49"/>
  <c r="K49"/>
  <c r="H50"/>
  <c r="I50"/>
  <c r="J50"/>
  <c r="K50"/>
  <c r="H51"/>
  <c r="I51"/>
  <c r="J51"/>
  <c r="K51"/>
  <c r="H52"/>
  <c r="I52"/>
  <c r="J52"/>
  <c r="K52"/>
  <c r="H53"/>
  <c r="I53"/>
  <c r="J53"/>
  <c r="K53"/>
  <c r="H54"/>
  <c r="I54"/>
  <c r="J54"/>
  <c r="K54"/>
  <c r="H55"/>
  <c r="I55"/>
  <c r="J55"/>
  <c r="K55"/>
  <c r="H56"/>
  <c r="I56"/>
  <c r="J56"/>
  <c r="K56"/>
  <c r="H57"/>
  <c r="I57"/>
  <c r="J57"/>
  <c r="K57"/>
  <c r="H58"/>
  <c r="I58"/>
  <c r="J58"/>
  <c r="K58"/>
  <c r="H59"/>
  <c r="I59"/>
  <c r="J59"/>
  <c r="K59"/>
  <c r="H60"/>
  <c r="I60"/>
  <c r="J60"/>
  <c r="K60"/>
  <c r="H61"/>
  <c r="I61"/>
  <c r="J61"/>
  <c r="K61"/>
  <c r="H62"/>
  <c r="I62"/>
  <c r="J62"/>
  <c r="K62"/>
  <c r="H63"/>
  <c r="I63"/>
  <c r="J63"/>
  <c r="K63"/>
  <c r="H64"/>
  <c r="I64"/>
  <c r="J64"/>
  <c r="K64"/>
  <c r="H65"/>
  <c r="I65"/>
  <c r="J65"/>
  <c r="K65"/>
  <c r="H66"/>
  <c r="I66"/>
  <c r="J66"/>
  <c r="K66"/>
  <c r="H67"/>
  <c r="I67"/>
  <c r="J67"/>
  <c r="K67"/>
  <c r="H68"/>
  <c r="I68"/>
  <c r="J68"/>
  <c r="K68"/>
  <c r="H69"/>
  <c r="I69"/>
  <c r="J69"/>
  <c r="K69"/>
  <c r="H70"/>
  <c r="I70"/>
  <c r="J70"/>
  <c r="K70"/>
  <c r="H71"/>
  <c r="I71"/>
  <c r="J71"/>
  <c r="K71"/>
  <c r="H72"/>
  <c r="I72"/>
  <c r="J72"/>
  <c r="K72"/>
  <c r="H73"/>
  <c r="I73"/>
  <c r="J73"/>
  <c r="K73"/>
  <c r="H74"/>
  <c r="I74"/>
  <c r="J74"/>
  <c r="K74"/>
  <c r="H75"/>
  <c r="I75"/>
  <c r="J75"/>
  <c r="K75"/>
  <c r="H76"/>
  <c r="I76"/>
  <c r="J76"/>
  <c r="K76"/>
  <c r="H77"/>
  <c r="I77"/>
  <c r="J77"/>
  <c r="K77"/>
  <c r="H78"/>
  <c r="I78"/>
  <c r="J78"/>
  <c r="K78"/>
  <c r="H79"/>
  <c r="I79"/>
  <c r="J79"/>
  <c r="K79"/>
  <c r="H80"/>
  <c r="I80"/>
  <c r="J80"/>
  <c r="K80"/>
  <c r="H81"/>
  <c r="I81"/>
  <c r="J81"/>
  <c r="K81"/>
  <c r="H82"/>
  <c r="I82"/>
  <c r="J82"/>
  <c r="K82"/>
  <c r="H83"/>
  <c r="I83"/>
  <c r="J83"/>
  <c r="K83"/>
  <c r="H84"/>
  <c r="I84"/>
  <c r="J84"/>
  <c r="K84"/>
  <c r="H85"/>
  <c r="I85"/>
  <c r="J85"/>
  <c r="K85"/>
  <c r="H86"/>
  <c r="I86"/>
  <c r="J86"/>
  <c r="K86"/>
  <c r="H87"/>
  <c r="I87"/>
  <c r="J87"/>
  <c r="K87"/>
  <c r="H88"/>
  <c r="I88"/>
  <c r="J88"/>
  <c r="K88"/>
  <c r="H89"/>
  <c r="I89"/>
  <c r="J89"/>
  <c r="K89"/>
  <c r="H90"/>
  <c r="I90"/>
  <c r="J90"/>
  <c r="K90"/>
  <c r="H91"/>
  <c r="I91"/>
  <c r="J91"/>
  <c r="K91"/>
  <c r="H92"/>
  <c r="I92"/>
  <c r="J92"/>
  <c r="K92"/>
  <c r="H93"/>
  <c r="I93"/>
  <c r="J93"/>
  <c r="K93"/>
  <c r="H94"/>
  <c r="I94"/>
  <c r="J94"/>
  <c r="K94"/>
  <c r="H95"/>
  <c r="I95"/>
  <c r="J95"/>
  <c r="K95"/>
  <c r="H96"/>
  <c r="I96"/>
  <c r="J96"/>
  <c r="K96"/>
  <c r="H97"/>
  <c r="I97"/>
  <c r="J97"/>
  <c r="K97"/>
  <c r="H98"/>
  <c r="I98"/>
  <c r="J98"/>
  <c r="K98"/>
  <c r="H99"/>
  <c r="I99"/>
  <c r="J99"/>
  <c r="K99"/>
  <c r="H100"/>
  <c r="I100"/>
  <c r="J100"/>
  <c r="K100"/>
  <c r="H101"/>
  <c r="I101"/>
  <c r="J101"/>
  <c r="K101"/>
  <c r="H102"/>
  <c r="I102"/>
  <c r="J102"/>
  <c r="K102"/>
  <c r="H103"/>
  <c r="I103"/>
  <c r="J103"/>
  <c r="K103"/>
  <c r="H104"/>
  <c r="I104"/>
  <c r="J104"/>
  <c r="K104"/>
  <c r="H105"/>
  <c r="I105"/>
  <c r="J105"/>
  <c r="K105"/>
  <c r="H106"/>
  <c r="I106"/>
  <c r="J106"/>
  <c r="K106"/>
  <c r="H107"/>
  <c r="I107"/>
  <c r="J107"/>
  <c r="K107"/>
  <c r="H108"/>
  <c r="I108"/>
  <c r="J108"/>
  <c r="K108"/>
  <c r="H109"/>
  <c r="I109"/>
  <c r="J109"/>
  <c r="K109"/>
  <c r="H110"/>
  <c r="I110"/>
  <c r="J110"/>
  <c r="K110"/>
  <c r="H111"/>
  <c r="I111"/>
  <c r="J111"/>
  <c r="K111"/>
  <c r="H112"/>
  <c r="I112"/>
  <c r="J112"/>
  <c r="K112"/>
  <c r="H113"/>
  <c r="I113"/>
  <c r="J113"/>
  <c r="K113"/>
  <c r="H114"/>
  <c r="I114"/>
  <c r="J114"/>
  <c r="K114"/>
  <c r="H115"/>
  <c r="I115"/>
  <c r="J115"/>
  <c r="K115"/>
  <c r="H116"/>
  <c r="I116"/>
  <c r="J116"/>
  <c r="K116"/>
  <c r="H117"/>
  <c r="I117"/>
  <c r="J117"/>
  <c r="K117"/>
  <c r="H118"/>
  <c r="I118"/>
  <c r="J118"/>
  <c r="K118"/>
  <c r="H119"/>
  <c r="I119"/>
  <c r="J119"/>
  <c r="K119"/>
  <c r="H120"/>
  <c r="I120"/>
  <c r="J120"/>
  <c r="K120"/>
  <c r="H121"/>
  <c r="I121"/>
  <c r="J121"/>
  <c r="K121"/>
  <c r="H122"/>
  <c r="I122"/>
  <c r="J122"/>
  <c r="K122"/>
  <c r="H123"/>
  <c r="I123"/>
  <c r="J123"/>
  <c r="K123"/>
  <c r="H124"/>
  <c r="I124"/>
  <c r="J124"/>
  <c r="K124"/>
  <c r="H125"/>
  <c r="I125"/>
  <c r="J125"/>
  <c r="K125"/>
  <c r="H126"/>
  <c r="I126"/>
  <c r="J126"/>
  <c r="K126"/>
  <c r="H127"/>
  <c r="I127"/>
  <c r="J127"/>
  <c r="K127"/>
  <c r="H128"/>
  <c r="I128"/>
  <c r="J128"/>
  <c r="K128"/>
  <c r="H129"/>
  <c r="I129"/>
  <c r="J129"/>
  <c r="K129"/>
  <c r="H130"/>
  <c r="I130"/>
  <c r="J130"/>
  <c r="K130"/>
  <c r="H131"/>
  <c r="I131"/>
  <c r="J131"/>
  <c r="K131"/>
  <c r="H132"/>
  <c r="I132"/>
  <c r="J132"/>
  <c r="K132"/>
  <c r="H133"/>
  <c r="I133"/>
  <c r="J133"/>
  <c r="K133"/>
  <c r="H134"/>
  <c r="I134"/>
  <c r="J134"/>
  <c r="K134"/>
  <c r="H135"/>
  <c r="I135"/>
  <c r="J135"/>
  <c r="K135"/>
  <c r="H136"/>
  <c r="I136"/>
  <c r="J136"/>
  <c r="K136"/>
  <c r="H137"/>
  <c r="I137"/>
  <c r="J137"/>
  <c r="K137"/>
  <c r="H138"/>
  <c r="I138"/>
  <c r="J138"/>
  <c r="K138"/>
  <c r="H139"/>
  <c r="I139"/>
  <c r="J139"/>
  <c r="K139"/>
  <c r="H140"/>
  <c r="I140"/>
  <c r="J140"/>
  <c r="K140"/>
  <c r="H141"/>
  <c r="I141"/>
  <c r="J141"/>
  <c r="K141"/>
  <c r="H142"/>
  <c r="I142"/>
  <c r="J142"/>
  <c r="K142"/>
  <c r="H143"/>
  <c r="I143"/>
  <c r="J143"/>
  <c r="K143"/>
  <c r="H144"/>
  <c r="I144"/>
  <c r="J144"/>
  <c r="K144"/>
  <c r="H145"/>
  <c r="I145"/>
  <c r="J145"/>
  <c r="K145"/>
  <c r="H146"/>
  <c r="I146"/>
  <c r="J146"/>
  <c r="K146"/>
  <c r="H147"/>
  <c r="I147"/>
  <c r="J147"/>
  <c r="K147"/>
  <c r="H148"/>
  <c r="I148"/>
  <c r="J148"/>
  <c r="K148"/>
  <c r="H149"/>
  <c r="I149"/>
  <c r="J149"/>
  <c r="K149"/>
  <c r="H150"/>
  <c r="I150"/>
  <c r="J150"/>
  <c r="K150"/>
  <c r="H151"/>
  <c r="I151"/>
  <c r="J151"/>
  <c r="K151"/>
  <c r="H152"/>
  <c r="I152"/>
  <c r="J152"/>
  <c r="K152"/>
  <c r="H153"/>
  <c r="I153"/>
  <c r="J153"/>
  <c r="K153"/>
  <c r="H154"/>
  <c r="I154"/>
  <c r="J154"/>
  <c r="K154"/>
  <c r="H155"/>
  <c r="I155"/>
  <c r="J155"/>
  <c r="K155"/>
  <c r="H156"/>
  <c r="I156"/>
  <c r="J156"/>
  <c r="K156"/>
  <c r="H157"/>
  <c r="I157"/>
  <c r="J157"/>
  <c r="K157"/>
  <c r="H158"/>
  <c r="I158"/>
  <c r="J158"/>
  <c r="K158"/>
  <c r="H159"/>
  <c r="I159"/>
  <c r="J159"/>
  <c r="K159"/>
  <c r="H160"/>
  <c r="I160"/>
  <c r="J160"/>
  <c r="K160"/>
  <c r="H161"/>
  <c r="I161"/>
  <c r="J161"/>
  <c r="K161"/>
  <c r="H162"/>
  <c r="I162"/>
  <c r="J162"/>
  <c r="K162"/>
  <c r="H163"/>
  <c r="I163"/>
  <c r="J163"/>
  <c r="K163"/>
  <c r="H164"/>
  <c r="I164"/>
  <c r="J164"/>
  <c r="K164"/>
  <c r="H165"/>
  <c r="I165"/>
  <c r="J165"/>
  <c r="K165"/>
  <c r="H166"/>
  <c r="I166"/>
  <c r="J166"/>
  <c r="K166"/>
  <c r="H167"/>
  <c r="I167"/>
  <c r="J167"/>
  <c r="K167"/>
  <c r="H168"/>
  <c r="I168"/>
  <c r="J168"/>
  <c r="K168"/>
  <c r="H169"/>
  <c r="I169"/>
  <c r="J169"/>
  <c r="K169"/>
  <c r="H170"/>
  <c r="I170"/>
  <c r="J170"/>
  <c r="K170"/>
  <c r="H171"/>
  <c r="I171"/>
  <c r="J171"/>
  <c r="K171"/>
  <c r="H172"/>
  <c r="I172"/>
  <c r="J172"/>
  <c r="K172"/>
  <c r="H173"/>
  <c r="I173"/>
  <c r="J173"/>
  <c r="K173"/>
  <c r="H174"/>
  <c r="I174"/>
  <c r="J174"/>
  <c r="K174"/>
  <c r="H175"/>
  <c r="I175"/>
  <c r="J175"/>
  <c r="K175"/>
  <c r="H176"/>
  <c r="I176"/>
  <c r="J176"/>
  <c r="K176"/>
  <c r="H177"/>
  <c r="I177"/>
  <c r="J177"/>
  <c r="K177"/>
  <c r="H178"/>
  <c r="I178"/>
  <c r="J178"/>
  <c r="K178"/>
  <c r="H179"/>
  <c r="I179"/>
  <c r="J179"/>
  <c r="K179"/>
  <c r="H180"/>
  <c r="I180"/>
  <c r="J180"/>
  <c r="K180"/>
  <c r="H181"/>
  <c r="I181"/>
  <c r="J181"/>
  <c r="K181"/>
  <c r="H182"/>
  <c r="I182"/>
  <c r="J182"/>
  <c r="K182"/>
  <c r="H183"/>
  <c r="I183"/>
  <c r="J183"/>
  <c r="K183"/>
  <c r="H184"/>
  <c r="I184"/>
  <c r="J184"/>
  <c r="K184"/>
  <c r="H185"/>
  <c r="I185"/>
  <c r="J185"/>
  <c r="K185"/>
  <c r="H186"/>
  <c r="I186"/>
  <c r="J186"/>
  <c r="K186"/>
  <c r="H187"/>
  <c r="I187"/>
  <c r="J187"/>
  <c r="K187"/>
  <c r="H188"/>
  <c r="I188"/>
  <c r="J188"/>
  <c r="K188"/>
  <c r="H189"/>
  <c r="I189"/>
  <c r="J189"/>
  <c r="K189"/>
  <c r="H190"/>
  <c r="I190"/>
  <c r="J190"/>
  <c r="K190"/>
  <c r="H191"/>
  <c r="I191"/>
  <c r="J191"/>
  <c r="K191"/>
  <c r="H192"/>
  <c r="I192"/>
  <c r="J192"/>
  <c r="K192"/>
  <c r="H193"/>
  <c r="I193"/>
  <c r="J193"/>
  <c r="K193"/>
  <c r="H194"/>
  <c r="I194"/>
  <c r="J194"/>
  <c r="K194"/>
  <c r="H195"/>
  <c r="I195"/>
  <c r="J195"/>
  <c r="K195"/>
  <c r="H196"/>
  <c r="I196"/>
  <c r="J196"/>
  <c r="K196"/>
  <c r="H197"/>
  <c r="I197"/>
  <c r="J197"/>
  <c r="K197"/>
  <c r="H198"/>
  <c r="I198"/>
  <c r="J198"/>
  <c r="K198"/>
  <c r="H199"/>
  <c r="I199"/>
  <c r="J199"/>
  <c r="K199"/>
  <c r="H200"/>
  <c r="I200"/>
  <c r="J200"/>
  <c r="K200"/>
  <c r="H201"/>
  <c r="I201"/>
  <c r="J201"/>
  <c r="K201"/>
  <c r="H202"/>
  <c r="I202"/>
  <c r="J202"/>
  <c r="K202"/>
  <c r="H203"/>
  <c r="I203"/>
  <c r="J203"/>
  <c r="K203"/>
  <c r="H204"/>
  <c r="I204"/>
  <c r="J204"/>
  <c r="K204"/>
  <c r="H205"/>
  <c r="I205"/>
  <c r="J205"/>
  <c r="K205"/>
  <c r="H206"/>
  <c r="I206"/>
  <c r="J206"/>
  <c r="K206"/>
  <c r="H207"/>
  <c r="I207"/>
  <c r="J207"/>
  <c r="K207"/>
  <c r="H208"/>
  <c r="I208"/>
  <c r="J208"/>
  <c r="K208"/>
  <c r="H209"/>
  <c r="I209"/>
  <c r="J209"/>
  <c r="K209"/>
  <c r="H210"/>
  <c r="I210"/>
  <c r="J210"/>
  <c r="K210"/>
  <c r="H211"/>
  <c r="I211"/>
  <c r="J211"/>
  <c r="K211"/>
  <c r="H212"/>
  <c r="I212"/>
  <c r="J212"/>
  <c r="K212"/>
  <c r="H213"/>
  <c r="I213"/>
  <c r="J213"/>
  <c r="K213"/>
  <c r="H214"/>
  <c r="I214"/>
  <c r="J214"/>
  <c r="K214"/>
  <c r="H215"/>
  <c r="I215"/>
  <c r="J215"/>
  <c r="K215"/>
  <c r="H216"/>
  <c r="I216"/>
  <c r="J216"/>
  <c r="K216"/>
  <c r="H217"/>
  <c r="I217"/>
  <c r="J217"/>
  <c r="K217"/>
  <c r="H218"/>
  <c r="I218"/>
  <c r="J218"/>
  <c r="K218"/>
  <c r="H219"/>
  <c r="I219"/>
  <c r="J219"/>
  <c r="K219"/>
  <c r="H220"/>
  <c r="I220"/>
  <c r="J220"/>
  <c r="K220"/>
  <c r="H221"/>
  <c r="I221"/>
  <c r="J221"/>
  <c r="K221"/>
  <c r="H222"/>
  <c r="I222"/>
  <c r="J222"/>
  <c r="K222"/>
  <c r="H223"/>
  <c r="I223"/>
  <c r="J223"/>
  <c r="K223"/>
  <c r="H224"/>
  <c r="I224"/>
  <c r="J224"/>
  <c r="K224"/>
  <c r="H225"/>
  <c r="I225"/>
  <c r="J225"/>
  <c r="K225"/>
  <c r="H226"/>
  <c r="I226"/>
  <c r="J226"/>
  <c r="K226"/>
  <c r="H227"/>
  <c r="I227"/>
  <c r="J227"/>
  <c r="K227"/>
  <c r="H228"/>
  <c r="I228"/>
  <c r="J228"/>
  <c r="K228"/>
  <c r="H229"/>
  <c r="I229"/>
  <c r="J229"/>
  <c r="K229"/>
  <c r="H230"/>
  <c r="I230"/>
  <c r="J230"/>
  <c r="K230"/>
  <c r="H231"/>
  <c r="I231"/>
  <c r="J231"/>
  <c r="K231"/>
  <c r="H232"/>
  <c r="I232"/>
  <c r="J232"/>
  <c r="K232"/>
  <c r="H233"/>
  <c r="I233"/>
  <c r="J233"/>
  <c r="K233"/>
  <c r="H234"/>
  <c r="P6" i="5" s="1"/>
  <c r="I234" i="7"/>
  <c r="J234"/>
  <c r="K234"/>
  <c r="H235"/>
  <c r="I235"/>
  <c r="J235"/>
  <c r="K235"/>
  <c r="H236"/>
  <c r="I236"/>
  <c r="J236"/>
  <c r="K236"/>
  <c r="H237"/>
  <c r="I237"/>
  <c r="J237"/>
  <c r="K237"/>
  <c r="H238"/>
  <c r="I238"/>
  <c r="J238"/>
  <c r="K238"/>
  <c r="H239"/>
  <c r="I239"/>
  <c r="J239"/>
  <c r="K239"/>
  <c r="H240"/>
  <c r="I240"/>
  <c r="J240"/>
  <c r="K240"/>
  <c r="H241"/>
  <c r="I241"/>
  <c r="J241"/>
  <c r="K241"/>
  <c r="H242"/>
  <c r="I242"/>
  <c r="J242"/>
  <c r="K242"/>
  <c r="H243"/>
  <c r="I243"/>
  <c r="J243"/>
  <c r="K243"/>
  <c r="H244"/>
  <c r="I244"/>
  <c r="J244"/>
  <c r="K244"/>
  <c r="H245"/>
  <c r="I245"/>
  <c r="J245"/>
  <c r="K245"/>
  <c r="H246"/>
  <c r="I246"/>
  <c r="J246"/>
  <c r="K246"/>
  <c r="H247"/>
  <c r="I247"/>
  <c r="J247"/>
  <c r="K247"/>
  <c r="H248"/>
  <c r="I248"/>
  <c r="J248"/>
  <c r="K248"/>
  <c r="H249"/>
  <c r="I249"/>
  <c r="J249"/>
  <c r="K249"/>
  <c r="H250"/>
  <c r="I250"/>
  <c r="J250"/>
  <c r="K250"/>
  <c r="H251"/>
  <c r="I251"/>
  <c r="J251"/>
  <c r="K251"/>
  <c r="H252"/>
  <c r="I252"/>
  <c r="J252"/>
  <c r="K252"/>
  <c r="H253"/>
  <c r="I253"/>
  <c r="J253"/>
  <c r="K253"/>
  <c r="H254"/>
  <c r="I254"/>
  <c r="J254"/>
  <c r="K254"/>
  <c r="H255"/>
  <c r="I255"/>
  <c r="J255"/>
  <c r="K255"/>
  <c r="H256"/>
  <c r="I256"/>
  <c r="J256"/>
  <c r="K256"/>
  <c r="H257"/>
  <c r="I257"/>
  <c r="J257"/>
  <c r="K257"/>
  <c r="K4"/>
  <c r="J4"/>
  <c r="I4"/>
  <c r="H4"/>
  <c r="K3"/>
  <c r="J3"/>
  <c r="I3"/>
  <c r="O33" i="10"/>
  <c r="N33"/>
  <c r="M33"/>
  <c r="L33"/>
  <c r="N32"/>
  <c r="M32"/>
  <c r="L32"/>
  <c r="O31"/>
  <c r="N31"/>
  <c r="M31"/>
  <c r="L31"/>
  <c r="N30"/>
  <c r="M30"/>
  <c r="L30"/>
  <c r="O29"/>
  <c r="N29"/>
  <c r="M29"/>
  <c r="L29"/>
  <c r="N28"/>
  <c r="M28"/>
  <c r="L28"/>
  <c r="O27"/>
  <c r="N27"/>
  <c r="M27"/>
  <c r="L27"/>
  <c r="N26"/>
  <c r="M26"/>
  <c r="L26"/>
  <c r="O25"/>
  <c r="N25"/>
  <c r="M25"/>
  <c r="L25"/>
  <c r="N24"/>
  <c r="M24"/>
  <c r="L24"/>
  <c r="O23"/>
  <c r="N23"/>
  <c r="M23"/>
  <c r="L23"/>
  <c r="N22"/>
  <c r="M22"/>
  <c r="L22"/>
  <c r="O21"/>
  <c r="N21"/>
  <c r="M21"/>
  <c r="L21"/>
  <c r="N20"/>
  <c r="M20"/>
  <c r="L20"/>
  <c r="O19"/>
  <c r="N19"/>
  <c r="M19"/>
  <c r="L19"/>
  <c r="N18"/>
  <c r="M18"/>
  <c r="L18"/>
  <c r="O17"/>
  <c r="N17"/>
  <c r="M17"/>
  <c r="L17"/>
  <c r="N16"/>
  <c r="M16"/>
  <c r="L16"/>
  <c r="O15"/>
  <c r="N15"/>
  <c r="M15"/>
  <c r="L15"/>
  <c r="N14"/>
  <c r="M14"/>
  <c r="L14"/>
  <c r="O13"/>
  <c r="N13"/>
  <c r="M13"/>
  <c r="L13"/>
  <c r="N12"/>
  <c r="M12"/>
  <c r="L12"/>
  <c r="O11"/>
  <c r="N11"/>
  <c r="M11"/>
  <c r="L11"/>
  <c r="N10"/>
  <c r="M10"/>
  <c r="L10"/>
  <c r="O9"/>
  <c r="N9"/>
  <c r="M9"/>
  <c r="L9"/>
  <c r="N8"/>
  <c r="M8"/>
  <c r="L8"/>
  <c r="O7"/>
  <c r="N7"/>
  <c r="M7"/>
  <c r="L7"/>
  <c r="N6"/>
  <c r="M6"/>
  <c r="L6"/>
  <c r="O5"/>
  <c r="N5"/>
  <c r="M5"/>
  <c r="L5"/>
  <c r="N4"/>
  <c r="L4"/>
  <c r="N31" i="4"/>
  <c r="K31"/>
  <c r="I31"/>
  <c r="G31"/>
  <c r="E31"/>
  <c r="C31"/>
  <c r="N30"/>
  <c r="K30"/>
  <c r="I30"/>
  <c r="G30"/>
  <c r="E30"/>
  <c r="C30"/>
  <c r="N29"/>
  <c r="K29"/>
  <c r="I29"/>
  <c r="G29"/>
  <c r="E29"/>
  <c r="C29"/>
  <c r="N28"/>
  <c r="K28"/>
  <c r="I28"/>
  <c r="G28"/>
  <c r="E28"/>
  <c r="C28"/>
  <c r="N27"/>
  <c r="K27"/>
  <c r="I27"/>
  <c r="G27"/>
  <c r="E27"/>
  <c r="C27"/>
  <c r="N26"/>
  <c r="K26"/>
  <c r="I26"/>
  <c r="G26"/>
  <c r="E26"/>
  <c r="C26"/>
  <c r="N25"/>
  <c r="K25"/>
  <c r="I25"/>
  <c r="G25"/>
  <c r="E25"/>
  <c r="C25"/>
  <c r="N24"/>
  <c r="K24"/>
  <c r="I24"/>
  <c r="G24"/>
  <c r="E24"/>
  <c r="C24"/>
  <c r="N23"/>
  <c r="K23"/>
  <c r="I23"/>
  <c r="G23"/>
  <c r="E23"/>
  <c r="C23"/>
  <c r="N22"/>
  <c r="K22"/>
  <c r="I22"/>
  <c r="G22"/>
  <c r="E22"/>
  <c r="C22"/>
  <c r="N21"/>
  <c r="K21"/>
  <c r="I21"/>
  <c r="G21"/>
  <c r="E21"/>
  <c r="C21"/>
  <c r="N20"/>
  <c r="K20"/>
  <c r="I20"/>
  <c r="G20"/>
  <c r="E20"/>
  <c r="C20"/>
  <c r="N19"/>
  <c r="K19"/>
  <c r="I19"/>
  <c r="G19"/>
  <c r="E19"/>
  <c r="C19"/>
  <c r="N18"/>
  <c r="K18"/>
  <c r="I18"/>
  <c r="G18"/>
  <c r="E18"/>
  <c r="C18"/>
  <c r="N17"/>
  <c r="K17"/>
  <c r="I17"/>
  <c r="G17"/>
  <c r="E17"/>
  <c r="C17"/>
  <c r="N16"/>
  <c r="K16"/>
  <c r="I16"/>
  <c r="G16"/>
  <c r="E16"/>
  <c r="C16"/>
  <c r="N15"/>
  <c r="K15"/>
  <c r="I15"/>
  <c r="G15"/>
  <c r="E15"/>
  <c r="C15"/>
  <c r="N14"/>
  <c r="K14"/>
  <c r="I14"/>
  <c r="G14"/>
  <c r="E14"/>
  <c r="C14"/>
  <c r="N13"/>
  <c r="K13"/>
  <c r="I13"/>
  <c r="G13"/>
  <c r="E13"/>
  <c r="C13"/>
  <c r="N12"/>
  <c r="K12"/>
  <c r="I12"/>
  <c r="G12"/>
  <c r="E12"/>
  <c r="C12"/>
  <c r="N11"/>
  <c r="K11"/>
  <c r="I11"/>
  <c r="G11"/>
  <c r="E11"/>
  <c r="C11"/>
  <c r="N10"/>
  <c r="K10"/>
  <c r="I10"/>
  <c r="G10"/>
  <c r="E10"/>
  <c r="C10"/>
  <c r="N9"/>
  <c r="K9"/>
  <c r="I9"/>
  <c r="G9"/>
  <c r="E9"/>
  <c r="C9"/>
  <c r="N8"/>
  <c r="K8"/>
  <c r="I8"/>
  <c r="G8"/>
  <c r="E8"/>
  <c r="C8"/>
  <c r="N7"/>
  <c r="K7"/>
  <c r="I7"/>
  <c r="G7"/>
  <c r="E7"/>
  <c r="C7"/>
  <c r="N6"/>
  <c r="K6"/>
  <c r="I6"/>
  <c r="G6"/>
  <c r="E6"/>
  <c r="C6"/>
  <c r="N5"/>
  <c r="K5"/>
  <c r="I5"/>
  <c r="G5"/>
  <c r="E5"/>
  <c r="C5"/>
  <c r="N4"/>
  <c r="K4"/>
  <c r="I4"/>
  <c r="G4"/>
  <c r="E4"/>
  <c r="C4"/>
  <c r="N3"/>
  <c r="K3"/>
  <c r="I3"/>
  <c r="G3"/>
  <c r="E3"/>
  <c r="C3"/>
  <c r="N2"/>
  <c r="K2"/>
  <c r="I2"/>
  <c r="G2"/>
  <c r="E2"/>
  <c r="C2"/>
  <c r="A256" i="3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C65"/>
  <c r="AB65"/>
  <c r="AA65"/>
  <c r="Z65"/>
  <c r="Y65"/>
  <c r="X65"/>
  <c r="W65"/>
  <c r="V65"/>
  <c r="T65"/>
  <c r="S65"/>
  <c r="R65"/>
  <c r="Q65"/>
  <c r="P65"/>
  <c r="O65"/>
  <c r="N65"/>
  <c r="M65"/>
  <c r="L65"/>
  <c r="K65"/>
  <c r="J65"/>
  <c r="I65"/>
  <c r="H65"/>
  <c r="A65"/>
  <c r="AC64"/>
  <c r="AB64"/>
  <c r="AA64"/>
  <c r="Z64"/>
  <c r="Y64"/>
  <c r="X64"/>
  <c r="W64"/>
  <c r="V64"/>
  <c r="T64"/>
  <c r="S64"/>
  <c r="R64"/>
  <c r="Q64"/>
  <c r="P64"/>
  <c r="O64"/>
  <c r="N64"/>
  <c r="M64"/>
  <c r="L64"/>
  <c r="K64"/>
  <c r="J64"/>
  <c r="I64"/>
  <c r="H64"/>
  <c r="A64"/>
  <c r="AC63"/>
  <c r="AB63"/>
  <c r="AA63"/>
  <c r="Z63"/>
  <c r="Y63"/>
  <c r="X63"/>
  <c r="W63"/>
  <c r="V63"/>
  <c r="T63"/>
  <c r="S63"/>
  <c r="R63"/>
  <c r="Q63"/>
  <c r="P63"/>
  <c r="O63"/>
  <c r="N63"/>
  <c r="M63"/>
  <c r="L63"/>
  <c r="K63"/>
  <c r="J63"/>
  <c r="I63"/>
  <c r="H63"/>
  <c r="A63"/>
  <c r="AC62"/>
  <c r="AB62"/>
  <c r="AA62"/>
  <c r="Z62"/>
  <c r="Y62"/>
  <c r="X62"/>
  <c r="W62"/>
  <c r="V62"/>
  <c r="T62"/>
  <c r="S62"/>
  <c r="R62"/>
  <c r="Q62"/>
  <c r="P62"/>
  <c r="O62"/>
  <c r="N62"/>
  <c r="M62"/>
  <c r="L62"/>
  <c r="K62"/>
  <c r="J62"/>
  <c r="I62"/>
  <c r="H62"/>
  <c r="A62"/>
  <c r="AC61"/>
  <c r="AB61"/>
  <c r="AA61"/>
  <c r="Z61"/>
  <c r="Y61"/>
  <c r="X61"/>
  <c r="W61"/>
  <c r="V61"/>
  <c r="T61"/>
  <c r="S61"/>
  <c r="R61"/>
  <c r="Q61"/>
  <c r="P61"/>
  <c r="O61"/>
  <c r="N61"/>
  <c r="M61"/>
  <c r="L61"/>
  <c r="K61"/>
  <c r="J61"/>
  <c r="I61"/>
  <c r="H61"/>
  <c r="A61"/>
  <c r="AC60"/>
  <c r="AB60"/>
  <c r="AA60"/>
  <c r="Z60"/>
  <c r="Y60"/>
  <c r="X60"/>
  <c r="W60"/>
  <c r="V60"/>
  <c r="T60"/>
  <c r="S60"/>
  <c r="R60"/>
  <c r="Q60"/>
  <c r="P60"/>
  <c r="O60"/>
  <c r="N60"/>
  <c r="M60"/>
  <c r="L60"/>
  <c r="K60"/>
  <c r="J60"/>
  <c r="I60"/>
  <c r="H60"/>
  <c r="A60"/>
  <c r="AC59"/>
  <c r="AB59"/>
  <c r="AA59"/>
  <c r="Z59"/>
  <c r="Y59"/>
  <c r="X59"/>
  <c r="W59"/>
  <c r="V59"/>
  <c r="T59"/>
  <c r="S59"/>
  <c r="R59"/>
  <c r="Q59"/>
  <c r="P59"/>
  <c r="O59"/>
  <c r="N59"/>
  <c r="M59"/>
  <c r="L59"/>
  <c r="K59"/>
  <c r="J59"/>
  <c r="I59"/>
  <c r="H59"/>
  <c r="A59"/>
  <c r="AC58"/>
  <c r="AB58"/>
  <c r="AA58"/>
  <c r="Z58"/>
  <c r="Y58"/>
  <c r="X58"/>
  <c r="W58"/>
  <c r="V58"/>
  <c r="T58"/>
  <c r="S58"/>
  <c r="R58"/>
  <c r="Q58"/>
  <c r="P58"/>
  <c r="O58"/>
  <c r="N58"/>
  <c r="M58"/>
  <c r="L58"/>
  <c r="K58"/>
  <c r="J58"/>
  <c r="I58"/>
  <c r="H58"/>
  <c r="A58"/>
  <c r="AC57"/>
  <c r="AB57"/>
  <c r="AA57"/>
  <c r="Z57"/>
  <c r="Y57"/>
  <c r="X57"/>
  <c r="W57"/>
  <c r="V57"/>
  <c r="T57"/>
  <c r="S57"/>
  <c r="R57"/>
  <c r="Q57"/>
  <c r="P57"/>
  <c r="O57"/>
  <c r="N57"/>
  <c r="M57"/>
  <c r="L57"/>
  <c r="K57"/>
  <c r="J57"/>
  <c r="I57"/>
  <c r="H57"/>
  <c r="A57"/>
  <c r="AC56"/>
  <c r="AB56"/>
  <c r="AA56"/>
  <c r="Z56"/>
  <c r="Y56"/>
  <c r="X56"/>
  <c r="W56"/>
  <c r="V56"/>
  <c r="T56"/>
  <c r="S56"/>
  <c r="R56"/>
  <c r="Q56"/>
  <c r="P56"/>
  <c r="O56"/>
  <c r="N56"/>
  <c r="M56"/>
  <c r="L56"/>
  <c r="K56"/>
  <c r="J56"/>
  <c r="I56"/>
  <c r="H56"/>
  <c r="A56"/>
  <c r="AC55"/>
  <c r="AB55"/>
  <c r="AA55"/>
  <c r="Z55"/>
  <c r="Y55"/>
  <c r="X55"/>
  <c r="W55"/>
  <c r="V55"/>
  <c r="T55"/>
  <c r="S55"/>
  <c r="R55"/>
  <c r="Q55"/>
  <c r="P55"/>
  <c r="O55"/>
  <c r="N55"/>
  <c r="M55"/>
  <c r="L55"/>
  <c r="K55"/>
  <c r="J55"/>
  <c r="I55"/>
  <c r="H55"/>
  <c r="A55"/>
  <c r="AC54"/>
  <c r="AB54"/>
  <c r="AA54"/>
  <c r="Z54"/>
  <c r="Y54"/>
  <c r="X54"/>
  <c r="W54"/>
  <c r="V54"/>
  <c r="T54"/>
  <c r="S54"/>
  <c r="R54"/>
  <c r="Q54"/>
  <c r="P54"/>
  <c r="O54"/>
  <c r="N54"/>
  <c r="M54"/>
  <c r="L54"/>
  <c r="K54"/>
  <c r="J54"/>
  <c r="I54"/>
  <c r="H54"/>
  <c r="A54"/>
  <c r="AC53"/>
  <c r="AB53"/>
  <c r="AA53"/>
  <c r="Z53"/>
  <c r="Y53"/>
  <c r="X53"/>
  <c r="W53"/>
  <c r="V53"/>
  <c r="T53"/>
  <c r="S53"/>
  <c r="R53"/>
  <c r="Q53"/>
  <c r="P53"/>
  <c r="O53"/>
  <c r="N53"/>
  <c r="M53"/>
  <c r="L53"/>
  <c r="K53"/>
  <c r="J53"/>
  <c r="I53"/>
  <c r="H53"/>
  <c r="A53"/>
  <c r="AC52"/>
  <c r="AB52"/>
  <c r="AA52"/>
  <c r="Z52"/>
  <c r="Y52"/>
  <c r="X52"/>
  <c r="W52"/>
  <c r="V52"/>
  <c r="T52"/>
  <c r="S52"/>
  <c r="R52"/>
  <c r="Q52"/>
  <c r="P52"/>
  <c r="O52"/>
  <c r="N52"/>
  <c r="M52"/>
  <c r="L52"/>
  <c r="K52"/>
  <c r="J52"/>
  <c r="I52"/>
  <c r="H52"/>
  <c r="A52"/>
  <c r="AC51"/>
  <c r="AB51"/>
  <c r="AA51"/>
  <c r="Z51"/>
  <c r="Y51"/>
  <c r="X51"/>
  <c r="W51"/>
  <c r="V51"/>
  <c r="T51"/>
  <c r="S51"/>
  <c r="R51"/>
  <c r="Q51"/>
  <c r="P51"/>
  <c r="O51"/>
  <c r="N51"/>
  <c r="M51"/>
  <c r="L51"/>
  <c r="K51"/>
  <c r="J51"/>
  <c r="I51"/>
  <c r="H51"/>
  <c r="A51"/>
  <c r="AC50"/>
  <c r="AB50"/>
  <c r="AA50"/>
  <c r="Z50"/>
  <c r="Y50"/>
  <c r="X50"/>
  <c r="W50"/>
  <c r="V50"/>
  <c r="T50"/>
  <c r="S50"/>
  <c r="R50"/>
  <c r="Q50"/>
  <c r="P50"/>
  <c r="O50"/>
  <c r="N50"/>
  <c r="M50"/>
  <c r="L50"/>
  <c r="K50"/>
  <c r="J50"/>
  <c r="I50"/>
  <c r="H50"/>
  <c r="A50"/>
  <c r="AC49"/>
  <c r="AB49"/>
  <c r="AA49"/>
  <c r="Z49"/>
  <c r="Y49"/>
  <c r="X49"/>
  <c r="W49"/>
  <c r="V49"/>
  <c r="T49"/>
  <c r="S49"/>
  <c r="R49"/>
  <c r="Q49"/>
  <c r="P49"/>
  <c r="O49"/>
  <c r="N49"/>
  <c r="M49"/>
  <c r="L49"/>
  <c r="K49"/>
  <c r="J49"/>
  <c r="I49"/>
  <c r="H49"/>
  <c r="A49"/>
  <c r="AC48"/>
  <c r="AB48"/>
  <c r="AA48"/>
  <c r="Z48"/>
  <c r="Y48"/>
  <c r="X48"/>
  <c r="W48"/>
  <c r="V48"/>
  <c r="T48"/>
  <c r="S48"/>
  <c r="R48"/>
  <c r="Q48"/>
  <c r="P48"/>
  <c r="O48"/>
  <c r="N48"/>
  <c r="M48"/>
  <c r="L48"/>
  <c r="K48"/>
  <c r="J48"/>
  <c r="I48"/>
  <c r="H48"/>
  <c r="A48"/>
  <c r="AC47"/>
  <c r="AB47"/>
  <c r="AA47"/>
  <c r="Z47"/>
  <c r="Y47"/>
  <c r="X47"/>
  <c r="W47"/>
  <c r="V47"/>
  <c r="T47"/>
  <c r="S47"/>
  <c r="R47"/>
  <c r="Q47"/>
  <c r="P47"/>
  <c r="O47"/>
  <c r="N47"/>
  <c r="M47"/>
  <c r="L47"/>
  <c r="K47"/>
  <c r="J47"/>
  <c r="I47"/>
  <c r="H47"/>
  <c r="A47"/>
  <c r="AC46"/>
  <c r="AB46"/>
  <c r="AA46"/>
  <c r="Z46"/>
  <c r="Y46"/>
  <c r="X46"/>
  <c r="W46"/>
  <c r="V46"/>
  <c r="T46"/>
  <c r="S46"/>
  <c r="R46"/>
  <c r="Q46"/>
  <c r="P46"/>
  <c r="O46"/>
  <c r="N46"/>
  <c r="M46"/>
  <c r="L46"/>
  <c r="K46"/>
  <c r="J46"/>
  <c r="I46"/>
  <c r="H46"/>
  <c r="A46"/>
  <c r="AC45"/>
  <c r="AB45"/>
  <c r="AA45"/>
  <c r="Z45"/>
  <c r="Y45"/>
  <c r="X45"/>
  <c r="W45"/>
  <c r="V45"/>
  <c r="T45"/>
  <c r="S45"/>
  <c r="R45"/>
  <c r="Q45"/>
  <c r="P45"/>
  <c r="O45"/>
  <c r="N45"/>
  <c r="M45"/>
  <c r="L45"/>
  <c r="K45"/>
  <c r="J45"/>
  <c r="I45"/>
  <c r="H45"/>
  <c r="A45"/>
  <c r="AC44"/>
  <c r="AB44"/>
  <c r="AA44"/>
  <c r="Z44"/>
  <c r="Y44"/>
  <c r="X44"/>
  <c r="W44"/>
  <c r="V44"/>
  <c r="T44"/>
  <c r="S44"/>
  <c r="R44"/>
  <c r="Q44"/>
  <c r="P44"/>
  <c r="O44"/>
  <c r="N44"/>
  <c r="M44"/>
  <c r="L44"/>
  <c r="K44"/>
  <c r="J44"/>
  <c r="I44"/>
  <c r="H44"/>
  <c r="A44"/>
  <c r="AC43"/>
  <c r="AB43"/>
  <c r="AA43"/>
  <c r="Z43"/>
  <c r="Y43"/>
  <c r="X43"/>
  <c r="W43"/>
  <c r="V43"/>
  <c r="T43"/>
  <c r="S43"/>
  <c r="R43"/>
  <c r="Q43"/>
  <c r="P43"/>
  <c r="O43"/>
  <c r="N43"/>
  <c r="M43"/>
  <c r="L43"/>
  <c r="K43"/>
  <c r="J43"/>
  <c r="I43"/>
  <c r="H43"/>
  <c r="A43"/>
  <c r="AC42"/>
  <c r="AB42"/>
  <c r="AA42"/>
  <c r="Z42"/>
  <c r="Y42"/>
  <c r="X42"/>
  <c r="W42"/>
  <c r="V42"/>
  <c r="T42"/>
  <c r="S42"/>
  <c r="R42"/>
  <c r="Q42"/>
  <c r="P42"/>
  <c r="O42"/>
  <c r="N42"/>
  <c r="M42"/>
  <c r="L42"/>
  <c r="K42"/>
  <c r="J42"/>
  <c r="I42"/>
  <c r="H42"/>
  <c r="A42"/>
  <c r="AC41"/>
  <c r="AB41"/>
  <c r="AA41"/>
  <c r="Z41"/>
  <c r="Y41"/>
  <c r="X41"/>
  <c r="W41"/>
  <c r="V41"/>
  <c r="T41"/>
  <c r="S41"/>
  <c r="R41"/>
  <c r="Q41"/>
  <c r="P41"/>
  <c r="O41"/>
  <c r="N41"/>
  <c r="M41"/>
  <c r="L41"/>
  <c r="K41"/>
  <c r="J41"/>
  <c r="I41"/>
  <c r="H41"/>
  <c r="A41"/>
  <c r="AC40"/>
  <c r="AB40"/>
  <c r="AA40"/>
  <c r="Z40"/>
  <c r="Y40"/>
  <c r="X40"/>
  <c r="W40"/>
  <c r="V40"/>
  <c r="T40"/>
  <c r="S40"/>
  <c r="R40"/>
  <c r="Q40"/>
  <c r="P40"/>
  <c r="O40"/>
  <c r="N40"/>
  <c r="M40"/>
  <c r="L40"/>
  <c r="K40"/>
  <c r="J40"/>
  <c r="I40"/>
  <c r="H40"/>
  <c r="A40"/>
  <c r="AC39"/>
  <c r="AB39"/>
  <c r="AA39"/>
  <c r="Z39"/>
  <c r="Y39"/>
  <c r="X39"/>
  <c r="W39"/>
  <c r="V39"/>
  <c r="T39"/>
  <c r="S39"/>
  <c r="R39"/>
  <c r="Q39"/>
  <c r="P39"/>
  <c r="O39"/>
  <c r="N39"/>
  <c r="M39"/>
  <c r="L39"/>
  <c r="K39"/>
  <c r="J39"/>
  <c r="I39"/>
  <c r="H39"/>
  <c r="A39"/>
  <c r="AC38"/>
  <c r="AB38"/>
  <c r="AA38"/>
  <c r="Z38"/>
  <c r="Y38"/>
  <c r="X38"/>
  <c r="W38"/>
  <c r="V38"/>
  <c r="T38"/>
  <c r="S38"/>
  <c r="R38"/>
  <c r="Q38"/>
  <c r="P38"/>
  <c r="O38"/>
  <c r="N38"/>
  <c r="M38"/>
  <c r="L38"/>
  <c r="K38"/>
  <c r="J38"/>
  <c r="I38"/>
  <c r="H38"/>
  <c r="A38"/>
  <c r="AC37"/>
  <c r="AB37"/>
  <c r="AA37"/>
  <c r="Z37"/>
  <c r="Y37"/>
  <c r="X37"/>
  <c r="W37"/>
  <c r="V37"/>
  <c r="T37"/>
  <c r="S37"/>
  <c r="R37"/>
  <c r="Q37"/>
  <c r="P37"/>
  <c r="O37"/>
  <c r="N37"/>
  <c r="M37"/>
  <c r="L37"/>
  <c r="K37"/>
  <c r="J37"/>
  <c r="I37"/>
  <c r="H37"/>
  <c r="A37"/>
  <c r="AC36"/>
  <c r="AB36"/>
  <c r="AA36"/>
  <c r="Z36"/>
  <c r="Y36"/>
  <c r="X36"/>
  <c r="W36"/>
  <c r="V36"/>
  <c r="T36"/>
  <c r="S36"/>
  <c r="R36"/>
  <c r="Q36"/>
  <c r="P36"/>
  <c r="O36"/>
  <c r="N36"/>
  <c r="M36"/>
  <c r="L36"/>
  <c r="K36"/>
  <c r="J36"/>
  <c r="I36"/>
  <c r="H36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D258" i="5"/>
  <c r="DE258" s="1"/>
  <c r="AD258"/>
  <c r="AC258"/>
  <c r="AB258"/>
  <c r="AR258" s="1"/>
  <c r="Y258"/>
  <c r="AK258" s="1"/>
  <c r="X258"/>
  <c r="AI258" s="1"/>
  <c r="W258"/>
  <c r="AH258" s="1"/>
  <c r="V258"/>
  <c r="AG258" s="1"/>
  <c r="U258"/>
  <c r="N258"/>
  <c r="M258"/>
  <c r="L258"/>
  <c r="K258"/>
  <c r="I258"/>
  <c r="H258"/>
  <c r="G258"/>
  <c r="F258"/>
  <c r="E258"/>
  <c r="D258"/>
  <c r="A258"/>
  <c r="DD257"/>
  <c r="DE257" s="1"/>
  <c r="AD257"/>
  <c r="AC257"/>
  <c r="AB257"/>
  <c r="AR257" s="1"/>
  <c r="Y257"/>
  <c r="AK257" s="1"/>
  <c r="X257"/>
  <c r="W257"/>
  <c r="AH257" s="1"/>
  <c r="V257"/>
  <c r="AG257" s="1"/>
  <c r="U257"/>
  <c r="N257"/>
  <c r="M257"/>
  <c r="L257"/>
  <c r="K257"/>
  <c r="I257"/>
  <c r="H257"/>
  <c r="G257"/>
  <c r="F257"/>
  <c r="E257"/>
  <c r="D257"/>
  <c r="A257"/>
  <c r="DD256"/>
  <c r="DE256" s="1"/>
  <c r="AD256"/>
  <c r="AC256"/>
  <c r="AB256"/>
  <c r="AR256" s="1"/>
  <c r="Y256"/>
  <c r="AK256" s="1"/>
  <c r="X256"/>
  <c r="AI256" s="1"/>
  <c r="W256"/>
  <c r="AH256" s="1"/>
  <c r="V256"/>
  <c r="AG256" s="1"/>
  <c r="U256"/>
  <c r="N256"/>
  <c r="M256"/>
  <c r="L256"/>
  <c r="K256"/>
  <c r="I256"/>
  <c r="H256"/>
  <c r="G256"/>
  <c r="F256"/>
  <c r="E256"/>
  <c r="D256"/>
  <c r="A256"/>
  <c r="DD255"/>
  <c r="DE255" s="1"/>
  <c r="AD255"/>
  <c r="AC255"/>
  <c r="AB255"/>
  <c r="AR255" s="1"/>
  <c r="Y255"/>
  <c r="AK255" s="1"/>
  <c r="X255"/>
  <c r="AI255" s="1"/>
  <c r="W255"/>
  <c r="AH255" s="1"/>
  <c r="V255"/>
  <c r="AG255" s="1"/>
  <c r="U255"/>
  <c r="AA255" s="1"/>
  <c r="N255"/>
  <c r="M255"/>
  <c r="L255"/>
  <c r="K255"/>
  <c r="I255"/>
  <c r="H255"/>
  <c r="G255"/>
  <c r="F255"/>
  <c r="E255"/>
  <c r="D255"/>
  <c r="A255"/>
  <c r="DD254"/>
  <c r="DE254" s="1"/>
  <c r="AD254"/>
  <c r="AC254"/>
  <c r="AB254"/>
  <c r="AR254" s="1"/>
  <c r="Y254"/>
  <c r="AK254" s="1"/>
  <c r="X254"/>
  <c r="AI254" s="1"/>
  <c r="W254"/>
  <c r="AH254" s="1"/>
  <c r="V254"/>
  <c r="AG254" s="1"/>
  <c r="U254"/>
  <c r="N254"/>
  <c r="M254"/>
  <c r="L254"/>
  <c r="K254"/>
  <c r="I254"/>
  <c r="H254"/>
  <c r="G254"/>
  <c r="F254"/>
  <c r="E254"/>
  <c r="D254"/>
  <c r="A254"/>
  <c r="DD253"/>
  <c r="DE253" s="1"/>
  <c r="AD253"/>
  <c r="AC253"/>
  <c r="AB253"/>
  <c r="AR253" s="1"/>
  <c r="Y253"/>
  <c r="AK253" s="1"/>
  <c r="X253"/>
  <c r="AI253" s="1"/>
  <c r="W253"/>
  <c r="AH253" s="1"/>
  <c r="V253"/>
  <c r="AG253" s="1"/>
  <c r="U253"/>
  <c r="N253"/>
  <c r="M253"/>
  <c r="L253"/>
  <c r="K253"/>
  <c r="I253"/>
  <c r="H253"/>
  <c r="G253"/>
  <c r="F253"/>
  <c r="E253"/>
  <c r="D253"/>
  <c r="A253"/>
  <c r="DD252"/>
  <c r="DE252" s="1"/>
  <c r="AD252"/>
  <c r="AC252"/>
  <c r="AB252"/>
  <c r="AR252" s="1"/>
  <c r="Y252"/>
  <c r="AK252" s="1"/>
  <c r="X252"/>
  <c r="AI252" s="1"/>
  <c r="W252"/>
  <c r="AH252" s="1"/>
  <c r="V252"/>
  <c r="AG252" s="1"/>
  <c r="U252"/>
  <c r="N252"/>
  <c r="M252"/>
  <c r="L252"/>
  <c r="K252"/>
  <c r="I252"/>
  <c r="H252"/>
  <c r="G252"/>
  <c r="F252"/>
  <c r="E252"/>
  <c r="D252"/>
  <c r="A252"/>
  <c r="DD251"/>
  <c r="DE251" s="1"/>
  <c r="AD251"/>
  <c r="AC251"/>
  <c r="AB251"/>
  <c r="AR251" s="1"/>
  <c r="Y251"/>
  <c r="AK251" s="1"/>
  <c r="X251"/>
  <c r="AI251" s="1"/>
  <c r="W251"/>
  <c r="AH251" s="1"/>
  <c r="V251"/>
  <c r="AG251" s="1"/>
  <c r="U251"/>
  <c r="N251"/>
  <c r="M251"/>
  <c r="L251"/>
  <c r="K251"/>
  <c r="I251"/>
  <c r="H251"/>
  <c r="G251"/>
  <c r="F251"/>
  <c r="E251"/>
  <c r="D251"/>
  <c r="A251"/>
  <c r="DD250"/>
  <c r="DE250" s="1"/>
  <c r="AD250"/>
  <c r="AC250"/>
  <c r="AB250"/>
  <c r="AR250" s="1"/>
  <c r="Y250"/>
  <c r="AK250" s="1"/>
  <c r="X250"/>
  <c r="AI250" s="1"/>
  <c r="W250"/>
  <c r="AH250" s="1"/>
  <c r="V250"/>
  <c r="AG250" s="1"/>
  <c r="U250"/>
  <c r="N250"/>
  <c r="M250"/>
  <c r="L250"/>
  <c r="K250"/>
  <c r="I250"/>
  <c r="H250"/>
  <c r="G250"/>
  <c r="F250"/>
  <c r="E250"/>
  <c r="D250"/>
  <c r="A250"/>
  <c r="DD249"/>
  <c r="DE249" s="1"/>
  <c r="AD249"/>
  <c r="AC249"/>
  <c r="AB249"/>
  <c r="AR249" s="1"/>
  <c r="Y249"/>
  <c r="AK249" s="1"/>
  <c r="X249"/>
  <c r="AI249" s="1"/>
  <c r="W249"/>
  <c r="AH249" s="1"/>
  <c r="V249"/>
  <c r="AG249" s="1"/>
  <c r="U249"/>
  <c r="N249"/>
  <c r="M249"/>
  <c r="L249"/>
  <c r="K249"/>
  <c r="I249"/>
  <c r="H249"/>
  <c r="G249"/>
  <c r="F249"/>
  <c r="E249"/>
  <c r="D249"/>
  <c r="A249"/>
  <c r="DD248"/>
  <c r="DE248" s="1"/>
  <c r="AD248"/>
  <c r="AC248"/>
  <c r="AB248"/>
  <c r="AR248" s="1"/>
  <c r="Y248"/>
  <c r="AK248" s="1"/>
  <c r="X248"/>
  <c r="AI248" s="1"/>
  <c r="W248"/>
  <c r="AH248" s="1"/>
  <c r="V248"/>
  <c r="AG248" s="1"/>
  <c r="U248"/>
  <c r="N248"/>
  <c r="M248"/>
  <c r="L248"/>
  <c r="K248"/>
  <c r="I248"/>
  <c r="H248"/>
  <c r="G248"/>
  <c r="F248"/>
  <c r="E248"/>
  <c r="D248"/>
  <c r="A248"/>
  <c r="DD247"/>
  <c r="DE247" s="1"/>
  <c r="AD247"/>
  <c r="AC247"/>
  <c r="AB247"/>
  <c r="AR247" s="1"/>
  <c r="Y247"/>
  <c r="AK247" s="1"/>
  <c r="X247"/>
  <c r="AI247" s="1"/>
  <c r="W247"/>
  <c r="AH247" s="1"/>
  <c r="V247"/>
  <c r="AG247" s="1"/>
  <c r="U247"/>
  <c r="N247"/>
  <c r="M247"/>
  <c r="L247"/>
  <c r="K247"/>
  <c r="I247"/>
  <c r="H247"/>
  <c r="G247"/>
  <c r="F247"/>
  <c r="E247"/>
  <c r="D247"/>
  <c r="A247"/>
  <c r="DD246"/>
  <c r="DE246" s="1"/>
  <c r="AD246"/>
  <c r="AC246"/>
  <c r="AB246"/>
  <c r="AR246" s="1"/>
  <c r="Y246"/>
  <c r="AK246" s="1"/>
  <c r="X246"/>
  <c r="AI246" s="1"/>
  <c r="W246"/>
  <c r="AH246" s="1"/>
  <c r="V246"/>
  <c r="AG246" s="1"/>
  <c r="U246"/>
  <c r="N246"/>
  <c r="M246"/>
  <c r="L246"/>
  <c r="K246"/>
  <c r="I246"/>
  <c r="H246"/>
  <c r="G246"/>
  <c r="F246"/>
  <c r="E246"/>
  <c r="D246"/>
  <c r="A246"/>
  <c r="DD245"/>
  <c r="DE245" s="1"/>
  <c r="AD245"/>
  <c r="AB245"/>
  <c r="AR245" s="1"/>
  <c r="Y245"/>
  <c r="AK245" s="1"/>
  <c r="X245"/>
  <c r="AI245" s="1"/>
  <c r="W245"/>
  <c r="AH245" s="1"/>
  <c r="V245"/>
  <c r="AG245" s="1"/>
  <c r="U245"/>
  <c r="AA245" s="1"/>
  <c r="N245"/>
  <c r="M245"/>
  <c r="L245"/>
  <c r="K245"/>
  <c r="I245"/>
  <c r="H245"/>
  <c r="G245"/>
  <c r="F245"/>
  <c r="E245"/>
  <c r="D245"/>
  <c r="A245"/>
  <c r="DD244"/>
  <c r="DE244" s="1"/>
  <c r="AD244"/>
  <c r="AC244"/>
  <c r="AB244"/>
  <c r="AR244" s="1"/>
  <c r="Y244"/>
  <c r="AK244" s="1"/>
  <c r="X244"/>
  <c r="AI244" s="1"/>
  <c r="W244"/>
  <c r="AH244" s="1"/>
  <c r="V244"/>
  <c r="AG244" s="1"/>
  <c r="U244"/>
  <c r="N244"/>
  <c r="M244"/>
  <c r="L244"/>
  <c r="K244"/>
  <c r="I244"/>
  <c r="H244"/>
  <c r="G244"/>
  <c r="F244"/>
  <c r="E244"/>
  <c r="D244"/>
  <c r="A244"/>
  <c r="DD243"/>
  <c r="DE243" s="1"/>
  <c r="AD243"/>
  <c r="AC243"/>
  <c r="AB243"/>
  <c r="AR243" s="1"/>
  <c r="Y243"/>
  <c r="AK243" s="1"/>
  <c r="X243"/>
  <c r="AI243" s="1"/>
  <c r="W243"/>
  <c r="AH243" s="1"/>
  <c r="V243"/>
  <c r="AG243" s="1"/>
  <c r="U243"/>
  <c r="N243"/>
  <c r="M243"/>
  <c r="L243"/>
  <c r="K243"/>
  <c r="I243"/>
  <c r="H243"/>
  <c r="G243"/>
  <c r="F243"/>
  <c r="E243"/>
  <c r="D243"/>
  <c r="A243"/>
  <c r="DD242"/>
  <c r="DE242" s="1"/>
  <c r="AD242"/>
  <c r="AC242"/>
  <c r="AB242"/>
  <c r="AR242" s="1"/>
  <c r="Y242"/>
  <c r="AK242" s="1"/>
  <c r="X242"/>
  <c r="AI242" s="1"/>
  <c r="W242"/>
  <c r="AH242" s="1"/>
  <c r="V242"/>
  <c r="AG242" s="1"/>
  <c r="U242"/>
  <c r="N242"/>
  <c r="M242"/>
  <c r="L242"/>
  <c r="K242"/>
  <c r="I242"/>
  <c r="H242"/>
  <c r="G242"/>
  <c r="F242"/>
  <c r="E242"/>
  <c r="D242"/>
  <c r="A242"/>
  <c r="DD241"/>
  <c r="DE241" s="1"/>
  <c r="AD241"/>
  <c r="AC241"/>
  <c r="AB241"/>
  <c r="AR241" s="1"/>
  <c r="Y241"/>
  <c r="AK241" s="1"/>
  <c r="X241"/>
  <c r="AI241" s="1"/>
  <c r="W241"/>
  <c r="AH241" s="1"/>
  <c r="V241"/>
  <c r="AG241" s="1"/>
  <c r="U241"/>
  <c r="N241"/>
  <c r="M241"/>
  <c r="L241"/>
  <c r="K241"/>
  <c r="I241"/>
  <c r="H241"/>
  <c r="G241"/>
  <c r="F241"/>
  <c r="E241"/>
  <c r="D241"/>
  <c r="A241"/>
  <c r="DD240"/>
  <c r="DE240" s="1"/>
  <c r="AD240"/>
  <c r="AC240"/>
  <c r="AB240"/>
  <c r="AR240" s="1"/>
  <c r="Y240"/>
  <c r="AK240" s="1"/>
  <c r="X240"/>
  <c r="AI240" s="1"/>
  <c r="W240"/>
  <c r="AH240" s="1"/>
  <c r="V240"/>
  <c r="AG240" s="1"/>
  <c r="U240"/>
  <c r="AF240" s="1"/>
  <c r="N240"/>
  <c r="M240"/>
  <c r="L240"/>
  <c r="K240"/>
  <c r="I240"/>
  <c r="H240"/>
  <c r="G240"/>
  <c r="F240"/>
  <c r="E240"/>
  <c r="D240"/>
  <c r="A240"/>
  <c r="DD239"/>
  <c r="DE239" s="1"/>
  <c r="AD239"/>
  <c r="AC239"/>
  <c r="AB239"/>
  <c r="AR239" s="1"/>
  <c r="Y239"/>
  <c r="AK239" s="1"/>
  <c r="X239"/>
  <c r="AI239" s="1"/>
  <c r="W239"/>
  <c r="AH239" s="1"/>
  <c r="V239"/>
  <c r="AG239" s="1"/>
  <c r="U239"/>
  <c r="AF239" s="1"/>
  <c r="N239"/>
  <c r="M239"/>
  <c r="L239"/>
  <c r="K239"/>
  <c r="I239"/>
  <c r="H239"/>
  <c r="G239"/>
  <c r="F239"/>
  <c r="E239"/>
  <c r="D239"/>
  <c r="A239"/>
  <c r="DD238"/>
  <c r="DE238" s="1"/>
  <c r="AD238"/>
  <c r="AC238"/>
  <c r="AB238"/>
  <c r="AR238" s="1"/>
  <c r="Y238"/>
  <c r="AK238" s="1"/>
  <c r="X238"/>
  <c r="AI238" s="1"/>
  <c r="W238"/>
  <c r="AH238" s="1"/>
  <c r="V238"/>
  <c r="AG238" s="1"/>
  <c r="U238"/>
  <c r="AF238" s="1"/>
  <c r="N238"/>
  <c r="M238"/>
  <c r="L238"/>
  <c r="K238"/>
  <c r="I238"/>
  <c r="H238"/>
  <c r="G238"/>
  <c r="F238"/>
  <c r="E238"/>
  <c r="D238"/>
  <c r="A238"/>
  <c r="DD237"/>
  <c r="DE237" s="1"/>
  <c r="AD237"/>
  <c r="AC237"/>
  <c r="AB237"/>
  <c r="AR237" s="1"/>
  <c r="Y237"/>
  <c r="AK237" s="1"/>
  <c r="X237"/>
  <c r="AI237" s="1"/>
  <c r="W237"/>
  <c r="AH237" s="1"/>
  <c r="V237"/>
  <c r="AG237" s="1"/>
  <c r="U237"/>
  <c r="AF237" s="1"/>
  <c r="N237"/>
  <c r="M237"/>
  <c r="L237"/>
  <c r="K237"/>
  <c r="I237"/>
  <c r="H237"/>
  <c r="G237"/>
  <c r="F237"/>
  <c r="E237"/>
  <c r="D237"/>
  <c r="A237"/>
  <c r="DD236"/>
  <c r="DE236" s="1"/>
  <c r="AD236"/>
  <c r="AC236"/>
  <c r="AB236"/>
  <c r="AR236" s="1"/>
  <c r="Y236"/>
  <c r="AK236" s="1"/>
  <c r="X236"/>
  <c r="AI236" s="1"/>
  <c r="W236"/>
  <c r="AH236" s="1"/>
  <c r="V236"/>
  <c r="AG236" s="1"/>
  <c r="U236"/>
  <c r="AF236" s="1"/>
  <c r="N236"/>
  <c r="M236"/>
  <c r="L236"/>
  <c r="K236"/>
  <c r="I236"/>
  <c r="H236"/>
  <c r="G236"/>
  <c r="F236"/>
  <c r="E236"/>
  <c r="D236"/>
  <c r="A236"/>
  <c r="DD235"/>
  <c r="DE235" s="1"/>
  <c r="AD235"/>
  <c r="AC235"/>
  <c r="AB235"/>
  <c r="AR235" s="1"/>
  <c r="Y235"/>
  <c r="AK235" s="1"/>
  <c r="X235"/>
  <c r="AI235" s="1"/>
  <c r="W235"/>
  <c r="AH235" s="1"/>
  <c r="V235"/>
  <c r="AG235" s="1"/>
  <c r="U235"/>
  <c r="AF235" s="1"/>
  <c r="N235"/>
  <c r="M235"/>
  <c r="L235"/>
  <c r="K235"/>
  <c r="I235"/>
  <c r="H235"/>
  <c r="G235"/>
  <c r="F235"/>
  <c r="E235"/>
  <c r="D235"/>
  <c r="A235"/>
  <c r="DD234"/>
  <c r="DE234" s="1"/>
  <c r="AD234"/>
  <c r="AC234"/>
  <c r="AB234"/>
  <c r="AR234" s="1"/>
  <c r="Y234"/>
  <c r="AK234" s="1"/>
  <c r="X234"/>
  <c r="AI234" s="1"/>
  <c r="W234"/>
  <c r="AH234" s="1"/>
  <c r="V234"/>
  <c r="AG234" s="1"/>
  <c r="U234"/>
  <c r="AF234" s="1"/>
  <c r="N234"/>
  <c r="M234"/>
  <c r="L234"/>
  <c r="K234"/>
  <c r="I234"/>
  <c r="H234"/>
  <c r="G234"/>
  <c r="F234"/>
  <c r="E234"/>
  <c r="D234"/>
  <c r="A234"/>
  <c r="DD233"/>
  <c r="DE233" s="1"/>
  <c r="AD233"/>
  <c r="AC233"/>
  <c r="AB233"/>
  <c r="AR233" s="1"/>
  <c r="Y233"/>
  <c r="AK233" s="1"/>
  <c r="X233"/>
  <c r="AI233" s="1"/>
  <c r="W233"/>
  <c r="AH233" s="1"/>
  <c r="V233"/>
  <c r="AG233" s="1"/>
  <c r="U233"/>
  <c r="AF233" s="1"/>
  <c r="N233"/>
  <c r="M233"/>
  <c r="L233"/>
  <c r="K233"/>
  <c r="I233"/>
  <c r="H233"/>
  <c r="G233"/>
  <c r="F233"/>
  <c r="E233"/>
  <c r="D233"/>
  <c r="A233"/>
  <c r="DD232"/>
  <c r="DE232" s="1"/>
  <c r="AD232"/>
  <c r="AC232"/>
  <c r="AB232"/>
  <c r="AR232" s="1"/>
  <c r="Y232"/>
  <c r="AK232" s="1"/>
  <c r="X232"/>
  <c r="AI232" s="1"/>
  <c r="W232"/>
  <c r="AH232" s="1"/>
  <c r="V232"/>
  <c r="AG232" s="1"/>
  <c r="U232"/>
  <c r="AF232" s="1"/>
  <c r="N232"/>
  <c r="M232"/>
  <c r="L232"/>
  <c r="K232"/>
  <c r="I232"/>
  <c r="H232"/>
  <c r="G232"/>
  <c r="F232"/>
  <c r="E232"/>
  <c r="D232"/>
  <c r="A232"/>
  <c r="DD231"/>
  <c r="DE231" s="1"/>
  <c r="AD231"/>
  <c r="AC231"/>
  <c r="AB231"/>
  <c r="AR231" s="1"/>
  <c r="Y231"/>
  <c r="AK231" s="1"/>
  <c r="X231"/>
  <c r="AI231" s="1"/>
  <c r="W231"/>
  <c r="AH231" s="1"/>
  <c r="V231"/>
  <c r="AG231" s="1"/>
  <c r="U231"/>
  <c r="AF231" s="1"/>
  <c r="N231"/>
  <c r="M231"/>
  <c r="L231"/>
  <c r="K231"/>
  <c r="I231"/>
  <c r="H231"/>
  <c r="G231"/>
  <c r="F231"/>
  <c r="E231"/>
  <c r="D231"/>
  <c r="A231"/>
  <c r="DD230"/>
  <c r="DE230" s="1"/>
  <c r="AD230"/>
  <c r="AC230"/>
  <c r="AB230"/>
  <c r="AR230" s="1"/>
  <c r="Y230"/>
  <c r="AK230" s="1"/>
  <c r="X230"/>
  <c r="AI230" s="1"/>
  <c r="W230"/>
  <c r="AH230" s="1"/>
  <c r="V230"/>
  <c r="AG230" s="1"/>
  <c r="U230"/>
  <c r="AF230" s="1"/>
  <c r="N230"/>
  <c r="M230"/>
  <c r="L230"/>
  <c r="K230"/>
  <c r="I230"/>
  <c r="H230"/>
  <c r="G230"/>
  <c r="F230"/>
  <c r="E230"/>
  <c r="D230"/>
  <c r="A230"/>
  <c r="DD229"/>
  <c r="DE229" s="1"/>
  <c r="AD229"/>
  <c r="AC229"/>
  <c r="AB229"/>
  <c r="AR229" s="1"/>
  <c r="Y229"/>
  <c r="AK229" s="1"/>
  <c r="X229"/>
  <c r="AI229" s="1"/>
  <c r="W229"/>
  <c r="AH229" s="1"/>
  <c r="V229"/>
  <c r="AG229" s="1"/>
  <c r="U229"/>
  <c r="AF229" s="1"/>
  <c r="N229"/>
  <c r="M229"/>
  <c r="L229"/>
  <c r="K229"/>
  <c r="I229"/>
  <c r="H229"/>
  <c r="G229"/>
  <c r="F229"/>
  <c r="E229"/>
  <c r="D229"/>
  <c r="A229"/>
  <c r="DD228"/>
  <c r="DE228" s="1"/>
  <c r="AD228"/>
  <c r="AC228"/>
  <c r="AB228"/>
  <c r="AR228" s="1"/>
  <c r="Y228"/>
  <c r="AK228" s="1"/>
  <c r="X228"/>
  <c r="AI228" s="1"/>
  <c r="W228"/>
  <c r="AH228" s="1"/>
  <c r="V228"/>
  <c r="AG228" s="1"/>
  <c r="U228"/>
  <c r="AF228" s="1"/>
  <c r="N228"/>
  <c r="M228"/>
  <c r="L228"/>
  <c r="K228"/>
  <c r="I228"/>
  <c r="H228"/>
  <c r="G228"/>
  <c r="F228"/>
  <c r="E228"/>
  <c r="D228"/>
  <c r="A228"/>
  <c r="DD227"/>
  <c r="DE227" s="1"/>
  <c r="AD227"/>
  <c r="AC227"/>
  <c r="AB227"/>
  <c r="AR227" s="1"/>
  <c r="Y227"/>
  <c r="AK227" s="1"/>
  <c r="X227"/>
  <c r="AI227" s="1"/>
  <c r="W227"/>
  <c r="AH227" s="1"/>
  <c r="V227"/>
  <c r="AG227" s="1"/>
  <c r="U227"/>
  <c r="AF227" s="1"/>
  <c r="N227"/>
  <c r="M227"/>
  <c r="L227"/>
  <c r="K227"/>
  <c r="I227"/>
  <c r="H227"/>
  <c r="G227"/>
  <c r="F227"/>
  <c r="E227"/>
  <c r="D227"/>
  <c r="A227"/>
  <c r="DD226"/>
  <c r="DE226" s="1"/>
  <c r="AD226"/>
  <c r="AC226"/>
  <c r="AB226"/>
  <c r="AR226" s="1"/>
  <c r="Y226"/>
  <c r="AK226" s="1"/>
  <c r="X226"/>
  <c r="AI226" s="1"/>
  <c r="W226"/>
  <c r="AH226" s="1"/>
  <c r="V226"/>
  <c r="AG226" s="1"/>
  <c r="U226"/>
  <c r="AF226" s="1"/>
  <c r="N226"/>
  <c r="M226"/>
  <c r="L226"/>
  <c r="K226"/>
  <c r="I226"/>
  <c r="H226"/>
  <c r="G226"/>
  <c r="F226"/>
  <c r="E226"/>
  <c r="D226"/>
  <c r="A226"/>
  <c r="DD225"/>
  <c r="DE225" s="1"/>
  <c r="AD225"/>
  <c r="AC225"/>
  <c r="AB225"/>
  <c r="AR225" s="1"/>
  <c r="Y225"/>
  <c r="AK225" s="1"/>
  <c r="X225"/>
  <c r="AI225" s="1"/>
  <c r="W225"/>
  <c r="AH225" s="1"/>
  <c r="V225"/>
  <c r="AG225" s="1"/>
  <c r="U225"/>
  <c r="AF225" s="1"/>
  <c r="N225"/>
  <c r="M225"/>
  <c r="L225"/>
  <c r="K225"/>
  <c r="I225"/>
  <c r="H225"/>
  <c r="G225"/>
  <c r="F225"/>
  <c r="E225"/>
  <c r="D225"/>
  <c r="A225"/>
  <c r="DD224"/>
  <c r="DE224" s="1"/>
  <c r="AD224"/>
  <c r="AC224"/>
  <c r="AB224"/>
  <c r="AR224" s="1"/>
  <c r="Y224"/>
  <c r="AK224" s="1"/>
  <c r="X224"/>
  <c r="AI224" s="1"/>
  <c r="W224"/>
  <c r="AH224" s="1"/>
  <c r="V224"/>
  <c r="AG224" s="1"/>
  <c r="U224"/>
  <c r="AF224" s="1"/>
  <c r="N224"/>
  <c r="M224"/>
  <c r="L224"/>
  <c r="K224"/>
  <c r="I224"/>
  <c r="H224"/>
  <c r="G224"/>
  <c r="F224"/>
  <c r="E224"/>
  <c r="D224"/>
  <c r="A224"/>
  <c r="DD223"/>
  <c r="DE223" s="1"/>
  <c r="AD223"/>
  <c r="AC223"/>
  <c r="AB223"/>
  <c r="AR223" s="1"/>
  <c r="Y223"/>
  <c r="AK223" s="1"/>
  <c r="X223"/>
  <c r="AI223" s="1"/>
  <c r="W223"/>
  <c r="AH223" s="1"/>
  <c r="V223"/>
  <c r="AG223" s="1"/>
  <c r="U223"/>
  <c r="AF223" s="1"/>
  <c r="N223"/>
  <c r="M223"/>
  <c r="L223"/>
  <c r="K223"/>
  <c r="I223"/>
  <c r="H223"/>
  <c r="G223"/>
  <c r="F223"/>
  <c r="E223"/>
  <c r="D223"/>
  <c r="A223"/>
  <c r="DD222"/>
  <c r="DE222" s="1"/>
  <c r="AD222"/>
  <c r="AC222"/>
  <c r="AB222"/>
  <c r="AR222" s="1"/>
  <c r="Y222"/>
  <c r="AK222" s="1"/>
  <c r="X222"/>
  <c r="AI222" s="1"/>
  <c r="W222"/>
  <c r="AH222" s="1"/>
  <c r="V222"/>
  <c r="AG222" s="1"/>
  <c r="U222"/>
  <c r="AF222" s="1"/>
  <c r="N222"/>
  <c r="M222"/>
  <c r="L222"/>
  <c r="K222"/>
  <c r="I222"/>
  <c r="H222"/>
  <c r="G222"/>
  <c r="F222"/>
  <c r="E222"/>
  <c r="D222"/>
  <c r="A222"/>
  <c r="DD221"/>
  <c r="DE221" s="1"/>
  <c r="AD221"/>
  <c r="AC221"/>
  <c r="AB221"/>
  <c r="AR221" s="1"/>
  <c r="Y221"/>
  <c r="AK221" s="1"/>
  <c r="X221"/>
  <c r="AI221" s="1"/>
  <c r="W221"/>
  <c r="AH221" s="1"/>
  <c r="V221"/>
  <c r="AG221" s="1"/>
  <c r="U221"/>
  <c r="AF221" s="1"/>
  <c r="N221"/>
  <c r="M221"/>
  <c r="L221"/>
  <c r="K221"/>
  <c r="I221"/>
  <c r="H221"/>
  <c r="G221"/>
  <c r="F221"/>
  <c r="E221"/>
  <c r="D221"/>
  <c r="A221"/>
  <c r="DD220"/>
  <c r="DE220" s="1"/>
  <c r="AD220"/>
  <c r="AC220"/>
  <c r="AB220"/>
  <c r="AR220" s="1"/>
  <c r="Y220"/>
  <c r="AK220" s="1"/>
  <c r="X220"/>
  <c r="AI220" s="1"/>
  <c r="W220"/>
  <c r="AH220" s="1"/>
  <c r="V220"/>
  <c r="AG220" s="1"/>
  <c r="U220"/>
  <c r="AF220" s="1"/>
  <c r="N220"/>
  <c r="M220"/>
  <c r="L220"/>
  <c r="K220"/>
  <c r="I220"/>
  <c r="H220"/>
  <c r="G220"/>
  <c r="F220"/>
  <c r="E220"/>
  <c r="D220"/>
  <c r="A220"/>
  <c r="DD219"/>
  <c r="DE219" s="1"/>
  <c r="AD219"/>
  <c r="AC219"/>
  <c r="AB219"/>
  <c r="AR219" s="1"/>
  <c r="Y219"/>
  <c r="AK219" s="1"/>
  <c r="X219"/>
  <c r="AI219" s="1"/>
  <c r="W219"/>
  <c r="AH219" s="1"/>
  <c r="V219"/>
  <c r="AG219" s="1"/>
  <c r="U219"/>
  <c r="AF219" s="1"/>
  <c r="N219"/>
  <c r="M219"/>
  <c r="L219"/>
  <c r="K219"/>
  <c r="I219"/>
  <c r="H219"/>
  <c r="G219"/>
  <c r="F219"/>
  <c r="E219"/>
  <c r="D219"/>
  <c r="A219"/>
  <c r="DD218"/>
  <c r="DE218" s="1"/>
  <c r="AD218"/>
  <c r="AC218"/>
  <c r="AB218"/>
  <c r="AR218" s="1"/>
  <c r="Y218"/>
  <c r="AK218" s="1"/>
  <c r="X218"/>
  <c r="AI218" s="1"/>
  <c r="W218"/>
  <c r="AH218" s="1"/>
  <c r="V218"/>
  <c r="AG218" s="1"/>
  <c r="U218"/>
  <c r="AF218" s="1"/>
  <c r="N218"/>
  <c r="M218"/>
  <c r="L218"/>
  <c r="K218"/>
  <c r="I218"/>
  <c r="H218"/>
  <c r="G218"/>
  <c r="F218"/>
  <c r="E218"/>
  <c r="D218"/>
  <c r="A218"/>
  <c r="DD217"/>
  <c r="DE217" s="1"/>
  <c r="AD217"/>
  <c r="AC217"/>
  <c r="AB217"/>
  <c r="AR217" s="1"/>
  <c r="Y217"/>
  <c r="AK217" s="1"/>
  <c r="X217"/>
  <c r="AI217" s="1"/>
  <c r="W217"/>
  <c r="AH217" s="1"/>
  <c r="V217"/>
  <c r="AG217" s="1"/>
  <c r="U217"/>
  <c r="AF217" s="1"/>
  <c r="N217"/>
  <c r="M217"/>
  <c r="L217"/>
  <c r="K217"/>
  <c r="I217"/>
  <c r="H217"/>
  <c r="G217"/>
  <c r="F217"/>
  <c r="E217"/>
  <c r="D217"/>
  <c r="A217"/>
  <c r="DD216"/>
  <c r="DE216" s="1"/>
  <c r="AD216"/>
  <c r="AC216"/>
  <c r="AB216"/>
  <c r="AR216" s="1"/>
  <c r="Y216"/>
  <c r="AK216" s="1"/>
  <c r="X216"/>
  <c r="AI216" s="1"/>
  <c r="W216"/>
  <c r="AH216" s="1"/>
  <c r="V216"/>
  <c r="AG216" s="1"/>
  <c r="U216"/>
  <c r="AF216" s="1"/>
  <c r="N216"/>
  <c r="M216"/>
  <c r="L216"/>
  <c r="K216"/>
  <c r="I216"/>
  <c r="H216"/>
  <c r="G216"/>
  <c r="F216"/>
  <c r="E216"/>
  <c r="D216"/>
  <c r="A216"/>
  <c r="DD215"/>
  <c r="DE215" s="1"/>
  <c r="AD215"/>
  <c r="AC215"/>
  <c r="AB215"/>
  <c r="AR215" s="1"/>
  <c r="Y215"/>
  <c r="AK215" s="1"/>
  <c r="X215"/>
  <c r="AI215" s="1"/>
  <c r="W215"/>
  <c r="AH215" s="1"/>
  <c r="V215"/>
  <c r="AG215" s="1"/>
  <c r="U215"/>
  <c r="AF215" s="1"/>
  <c r="N215"/>
  <c r="M215"/>
  <c r="L215"/>
  <c r="K215"/>
  <c r="I215"/>
  <c r="H215"/>
  <c r="G215"/>
  <c r="F215"/>
  <c r="E215"/>
  <c r="D215"/>
  <c r="A215"/>
  <c r="DD214"/>
  <c r="DE214" s="1"/>
  <c r="AD214"/>
  <c r="AC214"/>
  <c r="AB214"/>
  <c r="AR214" s="1"/>
  <c r="Y214"/>
  <c r="AK214" s="1"/>
  <c r="X214"/>
  <c r="AI214" s="1"/>
  <c r="W214"/>
  <c r="AH214" s="1"/>
  <c r="V214"/>
  <c r="AG214" s="1"/>
  <c r="U214"/>
  <c r="AF214" s="1"/>
  <c r="N214"/>
  <c r="M214"/>
  <c r="L214"/>
  <c r="K214"/>
  <c r="I214"/>
  <c r="H214"/>
  <c r="G214"/>
  <c r="F214"/>
  <c r="E214"/>
  <c r="D214"/>
  <c r="A214"/>
  <c r="DD213"/>
  <c r="DE213" s="1"/>
  <c r="AD213"/>
  <c r="AC213"/>
  <c r="AB213"/>
  <c r="AR213" s="1"/>
  <c r="Y213"/>
  <c r="AK213" s="1"/>
  <c r="X213"/>
  <c r="AI213" s="1"/>
  <c r="W213"/>
  <c r="AH213" s="1"/>
  <c r="V213"/>
  <c r="AG213" s="1"/>
  <c r="U213"/>
  <c r="AF213" s="1"/>
  <c r="N213"/>
  <c r="M213"/>
  <c r="L213"/>
  <c r="K213"/>
  <c r="I213"/>
  <c r="H213"/>
  <c r="G213"/>
  <c r="F213"/>
  <c r="E213"/>
  <c r="D213"/>
  <c r="A213"/>
  <c r="DD212"/>
  <c r="DE212" s="1"/>
  <c r="AD212"/>
  <c r="AC212"/>
  <c r="AB212"/>
  <c r="AR212" s="1"/>
  <c r="Y212"/>
  <c r="AK212" s="1"/>
  <c r="X212"/>
  <c r="AI212" s="1"/>
  <c r="W212"/>
  <c r="AH212" s="1"/>
  <c r="V212"/>
  <c r="AG212" s="1"/>
  <c r="U212"/>
  <c r="AF212" s="1"/>
  <c r="N212"/>
  <c r="M212"/>
  <c r="L212"/>
  <c r="K212"/>
  <c r="I212"/>
  <c r="H212"/>
  <c r="G212"/>
  <c r="F212"/>
  <c r="E212"/>
  <c r="D212"/>
  <c r="A212"/>
  <c r="DD211"/>
  <c r="DE211" s="1"/>
  <c r="AD211"/>
  <c r="AC211"/>
  <c r="AB211"/>
  <c r="AR211" s="1"/>
  <c r="Y211"/>
  <c r="AK211" s="1"/>
  <c r="X211"/>
  <c r="AI211" s="1"/>
  <c r="W211"/>
  <c r="AH211" s="1"/>
  <c r="V211"/>
  <c r="AG211" s="1"/>
  <c r="U211"/>
  <c r="AF211" s="1"/>
  <c r="N211"/>
  <c r="M211"/>
  <c r="L211"/>
  <c r="K211"/>
  <c r="I211"/>
  <c r="H211"/>
  <c r="G211"/>
  <c r="F211"/>
  <c r="E211"/>
  <c r="D211"/>
  <c r="A211"/>
  <c r="DD210"/>
  <c r="DE210" s="1"/>
  <c r="AD210"/>
  <c r="AC210"/>
  <c r="AB210"/>
  <c r="AR210" s="1"/>
  <c r="Y210"/>
  <c r="AK210" s="1"/>
  <c r="X210"/>
  <c r="AI210" s="1"/>
  <c r="W210"/>
  <c r="AH210" s="1"/>
  <c r="V210"/>
  <c r="AG210" s="1"/>
  <c r="U210"/>
  <c r="AF210" s="1"/>
  <c r="N210"/>
  <c r="M210"/>
  <c r="L210"/>
  <c r="K210"/>
  <c r="I210"/>
  <c r="H210"/>
  <c r="G210"/>
  <c r="F210"/>
  <c r="E210"/>
  <c r="D210"/>
  <c r="A210"/>
  <c r="DD209"/>
  <c r="DE209" s="1"/>
  <c r="AD209"/>
  <c r="AC209"/>
  <c r="AB209"/>
  <c r="AR209" s="1"/>
  <c r="Y209"/>
  <c r="AK209" s="1"/>
  <c r="X209"/>
  <c r="AI209" s="1"/>
  <c r="W209"/>
  <c r="AH209" s="1"/>
  <c r="V209"/>
  <c r="AG209" s="1"/>
  <c r="U209"/>
  <c r="AF209" s="1"/>
  <c r="N209"/>
  <c r="M209"/>
  <c r="L209"/>
  <c r="K209"/>
  <c r="I209"/>
  <c r="H209"/>
  <c r="G209"/>
  <c r="F209"/>
  <c r="E209"/>
  <c r="D209"/>
  <c r="A209"/>
  <c r="DD208"/>
  <c r="DE208" s="1"/>
  <c r="AD208"/>
  <c r="AC208"/>
  <c r="AB208"/>
  <c r="AR208" s="1"/>
  <c r="Y208"/>
  <c r="AK208" s="1"/>
  <c r="X208"/>
  <c r="AI208" s="1"/>
  <c r="W208"/>
  <c r="AH208" s="1"/>
  <c r="V208"/>
  <c r="AG208" s="1"/>
  <c r="U208"/>
  <c r="AF208" s="1"/>
  <c r="N208"/>
  <c r="M208"/>
  <c r="L208"/>
  <c r="K208"/>
  <c r="I208"/>
  <c r="H208"/>
  <c r="G208"/>
  <c r="F208"/>
  <c r="E208"/>
  <c r="D208"/>
  <c r="A208"/>
  <c r="DD207"/>
  <c r="DE207" s="1"/>
  <c r="AD207"/>
  <c r="AC207"/>
  <c r="AB207"/>
  <c r="AR207" s="1"/>
  <c r="Y207"/>
  <c r="AK207" s="1"/>
  <c r="X207"/>
  <c r="AI207" s="1"/>
  <c r="W207"/>
  <c r="AH207" s="1"/>
  <c r="V207"/>
  <c r="AG207" s="1"/>
  <c r="U207"/>
  <c r="AF207" s="1"/>
  <c r="N207"/>
  <c r="M207"/>
  <c r="L207"/>
  <c r="K207"/>
  <c r="I207"/>
  <c r="H207"/>
  <c r="G207"/>
  <c r="F207"/>
  <c r="E207"/>
  <c r="D207"/>
  <c r="A207"/>
  <c r="DD206"/>
  <c r="DE206" s="1"/>
  <c r="AP206"/>
  <c r="AD206"/>
  <c r="AC206"/>
  <c r="AB206"/>
  <c r="AR206" s="1"/>
  <c r="Y206"/>
  <c r="AK206" s="1"/>
  <c r="X206"/>
  <c r="AI206" s="1"/>
  <c r="W206"/>
  <c r="AH206" s="1"/>
  <c r="V206"/>
  <c r="AG206" s="1"/>
  <c r="U206"/>
  <c r="AF206" s="1"/>
  <c r="N206"/>
  <c r="M206"/>
  <c r="L206"/>
  <c r="K206"/>
  <c r="I206"/>
  <c r="H206"/>
  <c r="G206"/>
  <c r="F206"/>
  <c r="E206"/>
  <c r="D206"/>
  <c r="A206"/>
  <c r="DD205"/>
  <c r="DE205" s="1"/>
  <c r="AD205"/>
  <c r="AC205"/>
  <c r="AB205"/>
  <c r="AR205" s="1"/>
  <c r="Y205"/>
  <c r="AK205" s="1"/>
  <c r="X205"/>
  <c r="AI205" s="1"/>
  <c r="W205"/>
  <c r="AH205" s="1"/>
  <c r="V205"/>
  <c r="AG205" s="1"/>
  <c r="U205"/>
  <c r="AF205" s="1"/>
  <c r="N205"/>
  <c r="M205"/>
  <c r="L205"/>
  <c r="K205"/>
  <c r="I205"/>
  <c r="H205"/>
  <c r="G205"/>
  <c r="F205"/>
  <c r="E205"/>
  <c r="D205"/>
  <c r="A205"/>
  <c r="DD204"/>
  <c r="DE204" s="1"/>
  <c r="AD204"/>
  <c r="AC204"/>
  <c r="AB204"/>
  <c r="AR204" s="1"/>
  <c r="Y204"/>
  <c r="AK204" s="1"/>
  <c r="X204"/>
  <c r="AI204" s="1"/>
  <c r="W204"/>
  <c r="AH204" s="1"/>
  <c r="V204"/>
  <c r="AG204" s="1"/>
  <c r="U204"/>
  <c r="AF204" s="1"/>
  <c r="N204"/>
  <c r="M204"/>
  <c r="L204"/>
  <c r="K204"/>
  <c r="I204"/>
  <c r="H204"/>
  <c r="G204"/>
  <c r="F204"/>
  <c r="E204"/>
  <c r="D204"/>
  <c r="A204"/>
  <c r="DD203"/>
  <c r="DE203" s="1"/>
  <c r="AD203"/>
  <c r="AC203"/>
  <c r="AB203"/>
  <c r="AR203" s="1"/>
  <c r="Y203"/>
  <c r="AK203" s="1"/>
  <c r="X203"/>
  <c r="AI203" s="1"/>
  <c r="W203"/>
  <c r="AH203" s="1"/>
  <c r="V203"/>
  <c r="AG203" s="1"/>
  <c r="U203"/>
  <c r="AF203" s="1"/>
  <c r="N203"/>
  <c r="M203"/>
  <c r="L203"/>
  <c r="K203"/>
  <c r="I203"/>
  <c r="H203"/>
  <c r="G203"/>
  <c r="F203"/>
  <c r="E203"/>
  <c r="D203"/>
  <c r="A203"/>
  <c r="DD202"/>
  <c r="DE202" s="1"/>
  <c r="AD202"/>
  <c r="AC202"/>
  <c r="AB202"/>
  <c r="AR202" s="1"/>
  <c r="Y202"/>
  <c r="AK202" s="1"/>
  <c r="X202"/>
  <c r="AI202" s="1"/>
  <c r="W202"/>
  <c r="AH202" s="1"/>
  <c r="V202"/>
  <c r="AG202" s="1"/>
  <c r="U202"/>
  <c r="AF202" s="1"/>
  <c r="N202"/>
  <c r="M202"/>
  <c r="L202"/>
  <c r="K202"/>
  <c r="I202"/>
  <c r="H202"/>
  <c r="G202"/>
  <c r="F202"/>
  <c r="E202"/>
  <c r="D202"/>
  <c r="A202"/>
  <c r="DD201"/>
  <c r="DE201" s="1"/>
  <c r="AD201"/>
  <c r="AC201"/>
  <c r="AB201"/>
  <c r="AR201" s="1"/>
  <c r="Y201"/>
  <c r="AK201" s="1"/>
  <c r="X201"/>
  <c r="AI201" s="1"/>
  <c r="W201"/>
  <c r="AH201" s="1"/>
  <c r="V201"/>
  <c r="AG201" s="1"/>
  <c r="U201"/>
  <c r="AF201" s="1"/>
  <c r="N201"/>
  <c r="M201"/>
  <c r="L201"/>
  <c r="K201"/>
  <c r="I201"/>
  <c r="H201"/>
  <c r="G201"/>
  <c r="F201"/>
  <c r="E201"/>
  <c r="D201"/>
  <c r="A201"/>
  <c r="DD200"/>
  <c r="DE200" s="1"/>
  <c r="AD200"/>
  <c r="AC200"/>
  <c r="AB200"/>
  <c r="AR200" s="1"/>
  <c r="Y200"/>
  <c r="AK200" s="1"/>
  <c r="X200"/>
  <c r="AI200" s="1"/>
  <c r="W200"/>
  <c r="AH200" s="1"/>
  <c r="V200"/>
  <c r="AG200" s="1"/>
  <c r="U200"/>
  <c r="AF200" s="1"/>
  <c r="N200"/>
  <c r="M200"/>
  <c r="L200"/>
  <c r="K200"/>
  <c r="I200"/>
  <c r="H200"/>
  <c r="G200"/>
  <c r="F200"/>
  <c r="E200"/>
  <c r="D200"/>
  <c r="A200"/>
  <c r="DD199"/>
  <c r="DE199" s="1"/>
  <c r="AD199"/>
  <c r="AC199"/>
  <c r="AB199"/>
  <c r="AR199" s="1"/>
  <c r="Y199"/>
  <c r="AK199" s="1"/>
  <c r="X199"/>
  <c r="AI199" s="1"/>
  <c r="W199"/>
  <c r="AH199" s="1"/>
  <c r="V199"/>
  <c r="AG199" s="1"/>
  <c r="U199"/>
  <c r="AF199" s="1"/>
  <c r="N199"/>
  <c r="M199"/>
  <c r="L199"/>
  <c r="K199"/>
  <c r="I199"/>
  <c r="H199"/>
  <c r="G199"/>
  <c r="F199"/>
  <c r="E199"/>
  <c r="D199"/>
  <c r="A199"/>
  <c r="DD198"/>
  <c r="DE198" s="1"/>
  <c r="AD198"/>
  <c r="AC198"/>
  <c r="AB198"/>
  <c r="AR198" s="1"/>
  <c r="Y198"/>
  <c r="AK198" s="1"/>
  <c r="X198"/>
  <c r="AI198" s="1"/>
  <c r="W198"/>
  <c r="AH198" s="1"/>
  <c r="V198"/>
  <c r="AG198" s="1"/>
  <c r="U198"/>
  <c r="AF198" s="1"/>
  <c r="N198"/>
  <c r="M198"/>
  <c r="L198"/>
  <c r="K198"/>
  <c r="I198"/>
  <c r="H198"/>
  <c r="G198"/>
  <c r="F198"/>
  <c r="E198"/>
  <c r="D198"/>
  <c r="A198"/>
  <c r="DD197"/>
  <c r="DE197" s="1"/>
  <c r="AD197"/>
  <c r="AC197"/>
  <c r="AB197"/>
  <c r="AR197" s="1"/>
  <c r="Y197"/>
  <c r="AK197" s="1"/>
  <c r="X197"/>
  <c r="AI197" s="1"/>
  <c r="W197"/>
  <c r="AH197" s="1"/>
  <c r="V197"/>
  <c r="AG197" s="1"/>
  <c r="U197"/>
  <c r="AF197" s="1"/>
  <c r="N197"/>
  <c r="M197"/>
  <c r="L197"/>
  <c r="K197"/>
  <c r="I197"/>
  <c r="H197"/>
  <c r="G197"/>
  <c r="F197"/>
  <c r="E197"/>
  <c r="D197"/>
  <c r="A197"/>
  <c r="DD196"/>
  <c r="DE196" s="1"/>
  <c r="AD196"/>
  <c r="AC196"/>
  <c r="AB196"/>
  <c r="AR196" s="1"/>
  <c r="Y196"/>
  <c r="AK196" s="1"/>
  <c r="X196"/>
  <c r="AI196" s="1"/>
  <c r="W196"/>
  <c r="AH196" s="1"/>
  <c r="V196"/>
  <c r="AG196" s="1"/>
  <c r="U196"/>
  <c r="AF196" s="1"/>
  <c r="N196"/>
  <c r="M196"/>
  <c r="L196"/>
  <c r="K196"/>
  <c r="I196"/>
  <c r="H196"/>
  <c r="G196"/>
  <c r="F196"/>
  <c r="E196"/>
  <c r="D196"/>
  <c r="A196"/>
  <c r="DD195"/>
  <c r="DE195" s="1"/>
  <c r="AD195"/>
  <c r="AC195"/>
  <c r="AB195"/>
  <c r="AR195" s="1"/>
  <c r="Y195"/>
  <c r="AK195" s="1"/>
  <c r="X195"/>
  <c r="AI195" s="1"/>
  <c r="W195"/>
  <c r="AH195" s="1"/>
  <c r="V195"/>
  <c r="AG195" s="1"/>
  <c r="U195"/>
  <c r="AF195" s="1"/>
  <c r="N195"/>
  <c r="M195"/>
  <c r="L195"/>
  <c r="K195"/>
  <c r="I195"/>
  <c r="H195"/>
  <c r="G195"/>
  <c r="F195"/>
  <c r="E195"/>
  <c r="D195"/>
  <c r="A195"/>
  <c r="DD194"/>
  <c r="DE194" s="1"/>
  <c r="AD194"/>
  <c r="AC194"/>
  <c r="AB194"/>
  <c r="AR194" s="1"/>
  <c r="Y194"/>
  <c r="AK194" s="1"/>
  <c r="X194"/>
  <c r="AI194" s="1"/>
  <c r="W194"/>
  <c r="AH194" s="1"/>
  <c r="V194"/>
  <c r="AG194" s="1"/>
  <c r="U194"/>
  <c r="AF194" s="1"/>
  <c r="N194"/>
  <c r="M194"/>
  <c r="L194"/>
  <c r="K194"/>
  <c r="I194"/>
  <c r="H194"/>
  <c r="G194"/>
  <c r="F194"/>
  <c r="E194"/>
  <c r="D194"/>
  <c r="A194"/>
  <c r="DD193"/>
  <c r="DE193" s="1"/>
  <c r="AD193"/>
  <c r="AC193"/>
  <c r="AB193"/>
  <c r="AR193" s="1"/>
  <c r="Y193"/>
  <c r="AK193" s="1"/>
  <c r="X193"/>
  <c r="AI193" s="1"/>
  <c r="W193"/>
  <c r="AH193" s="1"/>
  <c r="V193"/>
  <c r="AG193" s="1"/>
  <c r="U193"/>
  <c r="AF193" s="1"/>
  <c r="N193"/>
  <c r="M193"/>
  <c r="L193"/>
  <c r="K193"/>
  <c r="I193"/>
  <c r="H193"/>
  <c r="G193"/>
  <c r="F193"/>
  <c r="E193"/>
  <c r="D193"/>
  <c r="A193"/>
  <c r="DD192"/>
  <c r="DE192" s="1"/>
  <c r="AD192"/>
  <c r="AC192"/>
  <c r="AB192"/>
  <c r="AR192" s="1"/>
  <c r="Y192"/>
  <c r="AK192" s="1"/>
  <c r="X192"/>
  <c r="AI192" s="1"/>
  <c r="W192"/>
  <c r="AH192" s="1"/>
  <c r="V192"/>
  <c r="AG192" s="1"/>
  <c r="U192"/>
  <c r="AF192" s="1"/>
  <c r="N192"/>
  <c r="M192"/>
  <c r="L192"/>
  <c r="K192"/>
  <c r="I192"/>
  <c r="H192"/>
  <c r="G192"/>
  <c r="F192"/>
  <c r="E192"/>
  <c r="D192"/>
  <c r="A192"/>
  <c r="DD191"/>
  <c r="DE191" s="1"/>
  <c r="AD191"/>
  <c r="AC191"/>
  <c r="AB191"/>
  <c r="AR191" s="1"/>
  <c r="Y191"/>
  <c r="AK191" s="1"/>
  <c r="X191"/>
  <c r="AI191" s="1"/>
  <c r="W191"/>
  <c r="AH191" s="1"/>
  <c r="V191"/>
  <c r="AG191" s="1"/>
  <c r="U191"/>
  <c r="AF191" s="1"/>
  <c r="N191"/>
  <c r="M191"/>
  <c r="L191"/>
  <c r="K191"/>
  <c r="I191"/>
  <c r="H191"/>
  <c r="G191"/>
  <c r="F191"/>
  <c r="E191"/>
  <c r="D191"/>
  <c r="A191"/>
  <c r="DD190"/>
  <c r="DE190" s="1"/>
  <c r="AD190"/>
  <c r="AC190"/>
  <c r="AB190"/>
  <c r="AR190" s="1"/>
  <c r="Y190"/>
  <c r="AK190" s="1"/>
  <c r="X190"/>
  <c r="AI190" s="1"/>
  <c r="W190"/>
  <c r="AH190" s="1"/>
  <c r="V190"/>
  <c r="AG190" s="1"/>
  <c r="U190"/>
  <c r="AF190" s="1"/>
  <c r="N190"/>
  <c r="M190"/>
  <c r="L190"/>
  <c r="K190"/>
  <c r="I190"/>
  <c r="H190"/>
  <c r="G190"/>
  <c r="F190"/>
  <c r="E190"/>
  <c r="D190"/>
  <c r="A190"/>
  <c r="DD189"/>
  <c r="DE189" s="1"/>
  <c r="AD189"/>
  <c r="AC189"/>
  <c r="AB189"/>
  <c r="AR189" s="1"/>
  <c r="Y189"/>
  <c r="AK189" s="1"/>
  <c r="X189"/>
  <c r="AI189" s="1"/>
  <c r="W189"/>
  <c r="AH189" s="1"/>
  <c r="V189"/>
  <c r="AG189" s="1"/>
  <c r="U189"/>
  <c r="AF189" s="1"/>
  <c r="N189"/>
  <c r="M189"/>
  <c r="L189"/>
  <c r="K189"/>
  <c r="I189"/>
  <c r="H189"/>
  <c r="G189"/>
  <c r="F189"/>
  <c r="E189"/>
  <c r="D189"/>
  <c r="A189"/>
  <c r="DD188"/>
  <c r="DE188" s="1"/>
  <c r="AD188"/>
  <c r="AC188"/>
  <c r="AB188"/>
  <c r="AR188" s="1"/>
  <c r="Y188"/>
  <c r="AK188" s="1"/>
  <c r="X188"/>
  <c r="AI188" s="1"/>
  <c r="W188"/>
  <c r="AH188" s="1"/>
  <c r="V188"/>
  <c r="AG188" s="1"/>
  <c r="U188"/>
  <c r="AF188" s="1"/>
  <c r="N188"/>
  <c r="M188"/>
  <c r="L188"/>
  <c r="K188"/>
  <c r="I188"/>
  <c r="H188"/>
  <c r="G188"/>
  <c r="F188"/>
  <c r="E188"/>
  <c r="D188"/>
  <c r="A188"/>
  <c r="DD187"/>
  <c r="DE187" s="1"/>
  <c r="AD187"/>
  <c r="AC187"/>
  <c r="AB187"/>
  <c r="AR187" s="1"/>
  <c r="Y187"/>
  <c r="AK187" s="1"/>
  <c r="X187"/>
  <c r="AI187" s="1"/>
  <c r="W187"/>
  <c r="AH187" s="1"/>
  <c r="V187"/>
  <c r="AG187" s="1"/>
  <c r="U187"/>
  <c r="AF187" s="1"/>
  <c r="N187"/>
  <c r="M187"/>
  <c r="L187"/>
  <c r="K187"/>
  <c r="I187"/>
  <c r="H187"/>
  <c r="G187"/>
  <c r="F187"/>
  <c r="E187"/>
  <c r="D187"/>
  <c r="A187"/>
  <c r="DD186"/>
  <c r="DE186" s="1"/>
  <c r="AD186"/>
  <c r="AC186"/>
  <c r="AB186"/>
  <c r="AR186" s="1"/>
  <c r="Y186"/>
  <c r="AK186" s="1"/>
  <c r="X186"/>
  <c r="AI186" s="1"/>
  <c r="W186"/>
  <c r="AH186" s="1"/>
  <c r="V186"/>
  <c r="AG186" s="1"/>
  <c r="U186"/>
  <c r="AF186" s="1"/>
  <c r="N186"/>
  <c r="M186"/>
  <c r="L186"/>
  <c r="K186"/>
  <c r="I186"/>
  <c r="H186"/>
  <c r="G186"/>
  <c r="F186"/>
  <c r="E186"/>
  <c r="D186"/>
  <c r="A186"/>
  <c r="DD185"/>
  <c r="DE185" s="1"/>
  <c r="AD185"/>
  <c r="AC185"/>
  <c r="AB185"/>
  <c r="AR185" s="1"/>
  <c r="Y185"/>
  <c r="AK185" s="1"/>
  <c r="X185"/>
  <c r="AI185" s="1"/>
  <c r="W185"/>
  <c r="AH185" s="1"/>
  <c r="V185"/>
  <c r="AG185" s="1"/>
  <c r="U185"/>
  <c r="AF185" s="1"/>
  <c r="N185"/>
  <c r="M185"/>
  <c r="L185"/>
  <c r="K185"/>
  <c r="I185"/>
  <c r="H185"/>
  <c r="G185"/>
  <c r="F185"/>
  <c r="E185"/>
  <c r="D185"/>
  <c r="A185"/>
  <c r="DD184"/>
  <c r="DE184" s="1"/>
  <c r="AD184"/>
  <c r="AC184"/>
  <c r="AB184"/>
  <c r="AR184" s="1"/>
  <c r="Y184"/>
  <c r="AK184" s="1"/>
  <c r="X184"/>
  <c r="AI184" s="1"/>
  <c r="W184"/>
  <c r="AH184" s="1"/>
  <c r="V184"/>
  <c r="AG184" s="1"/>
  <c r="U184"/>
  <c r="AF184" s="1"/>
  <c r="N184"/>
  <c r="M184"/>
  <c r="L184"/>
  <c r="K184"/>
  <c r="I184"/>
  <c r="H184"/>
  <c r="G184"/>
  <c r="F184"/>
  <c r="E184"/>
  <c r="D184"/>
  <c r="A184"/>
  <c r="DD183"/>
  <c r="DE183" s="1"/>
  <c r="AD183"/>
  <c r="AC183"/>
  <c r="AB183"/>
  <c r="AR183" s="1"/>
  <c r="Y183"/>
  <c r="AK183" s="1"/>
  <c r="X183"/>
  <c r="AI183" s="1"/>
  <c r="W183"/>
  <c r="AH183" s="1"/>
  <c r="V183"/>
  <c r="AG183" s="1"/>
  <c r="U183"/>
  <c r="AF183" s="1"/>
  <c r="N183"/>
  <c r="M183"/>
  <c r="L183"/>
  <c r="K183"/>
  <c r="I183"/>
  <c r="H183"/>
  <c r="G183"/>
  <c r="F183"/>
  <c r="E183"/>
  <c r="D183"/>
  <c r="A183"/>
  <c r="DD182"/>
  <c r="DE182" s="1"/>
  <c r="AD182"/>
  <c r="AC182"/>
  <c r="AB182"/>
  <c r="AR182" s="1"/>
  <c r="Y182"/>
  <c r="AK182" s="1"/>
  <c r="X182"/>
  <c r="AI182" s="1"/>
  <c r="W182"/>
  <c r="AH182" s="1"/>
  <c r="V182"/>
  <c r="AG182" s="1"/>
  <c r="U182"/>
  <c r="AF182" s="1"/>
  <c r="N182"/>
  <c r="M182"/>
  <c r="L182"/>
  <c r="K182"/>
  <c r="I182"/>
  <c r="H182"/>
  <c r="G182"/>
  <c r="F182"/>
  <c r="E182"/>
  <c r="D182"/>
  <c r="A182"/>
  <c r="DD181"/>
  <c r="DE181" s="1"/>
  <c r="AD181"/>
  <c r="AC181"/>
  <c r="AB181"/>
  <c r="AR181" s="1"/>
  <c r="Y181"/>
  <c r="AK181" s="1"/>
  <c r="X181"/>
  <c r="AI181" s="1"/>
  <c r="W181"/>
  <c r="AH181" s="1"/>
  <c r="V181"/>
  <c r="AG181" s="1"/>
  <c r="U181"/>
  <c r="AF181" s="1"/>
  <c r="N181"/>
  <c r="M181"/>
  <c r="L181"/>
  <c r="K181"/>
  <c r="I181"/>
  <c r="H181"/>
  <c r="G181"/>
  <c r="F181"/>
  <c r="E181"/>
  <c r="D181"/>
  <c r="A181"/>
  <c r="DD180"/>
  <c r="DE180" s="1"/>
  <c r="AD180"/>
  <c r="AC180"/>
  <c r="AB180"/>
  <c r="AR180" s="1"/>
  <c r="Y180"/>
  <c r="AK180" s="1"/>
  <c r="X180"/>
  <c r="AI180" s="1"/>
  <c r="W180"/>
  <c r="AH180" s="1"/>
  <c r="V180"/>
  <c r="AG180" s="1"/>
  <c r="U180"/>
  <c r="AF180" s="1"/>
  <c r="N180"/>
  <c r="M180"/>
  <c r="L180"/>
  <c r="K180"/>
  <c r="I180"/>
  <c r="H180"/>
  <c r="G180"/>
  <c r="F180"/>
  <c r="E180"/>
  <c r="D180"/>
  <c r="A180"/>
  <c r="DD179"/>
  <c r="DE179" s="1"/>
  <c r="AD179"/>
  <c r="AC179"/>
  <c r="AB179"/>
  <c r="AR179" s="1"/>
  <c r="Y179"/>
  <c r="AK179" s="1"/>
  <c r="X179"/>
  <c r="AI179" s="1"/>
  <c r="W179"/>
  <c r="AH179" s="1"/>
  <c r="V179"/>
  <c r="AG179" s="1"/>
  <c r="U179"/>
  <c r="AF179" s="1"/>
  <c r="N179"/>
  <c r="M179"/>
  <c r="L179"/>
  <c r="K179"/>
  <c r="I179"/>
  <c r="H179"/>
  <c r="G179"/>
  <c r="F179"/>
  <c r="E179"/>
  <c r="D179"/>
  <c r="A179"/>
  <c r="DD178"/>
  <c r="DE178" s="1"/>
  <c r="AD178"/>
  <c r="AC178"/>
  <c r="AB178"/>
  <c r="AR178" s="1"/>
  <c r="Y178"/>
  <c r="AK178" s="1"/>
  <c r="X178"/>
  <c r="AI178" s="1"/>
  <c r="W178"/>
  <c r="AH178" s="1"/>
  <c r="V178"/>
  <c r="AG178" s="1"/>
  <c r="U178"/>
  <c r="AF178" s="1"/>
  <c r="N178"/>
  <c r="M178"/>
  <c r="L178"/>
  <c r="K178"/>
  <c r="I178"/>
  <c r="H178"/>
  <c r="G178"/>
  <c r="F178"/>
  <c r="E178"/>
  <c r="D178"/>
  <c r="A178"/>
  <c r="DD177"/>
  <c r="DE177" s="1"/>
  <c r="AD177"/>
  <c r="AC177"/>
  <c r="AB177"/>
  <c r="AR177" s="1"/>
  <c r="Y177"/>
  <c r="AK177" s="1"/>
  <c r="X177"/>
  <c r="AI177" s="1"/>
  <c r="W177"/>
  <c r="AH177" s="1"/>
  <c r="V177"/>
  <c r="AG177" s="1"/>
  <c r="U177"/>
  <c r="AF177" s="1"/>
  <c r="N177"/>
  <c r="M177"/>
  <c r="L177"/>
  <c r="K177"/>
  <c r="I177"/>
  <c r="H177"/>
  <c r="G177"/>
  <c r="F177"/>
  <c r="E177"/>
  <c r="D177"/>
  <c r="A177"/>
  <c r="DD176"/>
  <c r="DE176" s="1"/>
  <c r="AD176"/>
  <c r="AC176"/>
  <c r="AB176"/>
  <c r="AR176" s="1"/>
  <c r="Y176"/>
  <c r="AK176" s="1"/>
  <c r="X176"/>
  <c r="AI176" s="1"/>
  <c r="W176"/>
  <c r="AH176" s="1"/>
  <c r="V176"/>
  <c r="AG176" s="1"/>
  <c r="U176"/>
  <c r="AF176" s="1"/>
  <c r="N176"/>
  <c r="M176"/>
  <c r="L176"/>
  <c r="K176"/>
  <c r="I176"/>
  <c r="H176"/>
  <c r="G176"/>
  <c r="F176"/>
  <c r="E176"/>
  <c r="D176"/>
  <c r="A176"/>
  <c r="DD175"/>
  <c r="DE175" s="1"/>
  <c r="AD175"/>
  <c r="AC175"/>
  <c r="AB175"/>
  <c r="AR175" s="1"/>
  <c r="Y175"/>
  <c r="AK175" s="1"/>
  <c r="X175"/>
  <c r="AI175" s="1"/>
  <c r="W175"/>
  <c r="AH175" s="1"/>
  <c r="V175"/>
  <c r="AG175" s="1"/>
  <c r="U175"/>
  <c r="AF175" s="1"/>
  <c r="N175"/>
  <c r="M175"/>
  <c r="L175"/>
  <c r="K175"/>
  <c r="I175"/>
  <c r="H175"/>
  <c r="G175"/>
  <c r="F175"/>
  <c r="E175"/>
  <c r="D175"/>
  <c r="A175"/>
  <c r="DD174"/>
  <c r="DE174" s="1"/>
  <c r="AD174"/>
  <c r="AC174"/>
  <c r="AB174"/>
  <c r="AR174" s="1"/>
  <c r="Y174"/>
  <c r="AK174" s="1"/>
  <c r="X174"/>
  <c r="AI174" s="1"/>
  <c r="W174"/>
  <c r="AH174" s="1"/>
  <c r="V174"/>
  <c r="AG174" s="1"/>
  <c r="U174"/>
  <c r="AF174" s="1"/>
  <c r="N174"/>
  <c r="M174"/>
  <c r="L174"/>
  <c r="K174"/>
  <c r="I174"/>
  <c r="H174"/>
  <c r="G174"/>
  <c r="F174"/>
  <c r="E174"/>
  <c r="D174"/>
  <c r="A174"/>
  <c r="DD173"/>
  <c r="DE173" s="1"/>
  <c r="AD173"/>
  <c r="AC173"/>
  <c r="AB173"/>
  <c r="AR173" s="1"/>
  <c r="Y173"/>
  <c r="AK173" s="1"/>
  <c r="X173"/>
  <c r="AI173" s="1"/>
  <c r="W173"/>
  <c r="AH173" s="1"/>
  <c r="V173"/>
  <c r="AG173" s="1"/>
  <c r="U173"/>
  <c r="AF173" s="1"/>
  <c r="N173"/>
  <c r="M173"/>
  <c r="L173"/>
  <c r="K173"/>
  <c r="I173"/>
  <c r="H173"/>
  <c r="G173"/>
  <c r="F173"/>
  <c r="E173"/>
  <c r="D173"/>
  <c r="A173"/>
  <c r="DD172"/>
  <c r="DE172" s="1"/>
  <c r="AD172"/>
  <c r="AC172"/>
  <c r="AB172"/>
  <c r="AR172" s="1"/>
  <c r="Y172"/>
  <c r="AK172" s="1"/>
  <c r="X172"/>
  <c r="AI172" s="1"/>
  <c r="W172"/>
  <c r="AH172" s="1"/>
  <c r="V172"/>
  <c r="AG172" s="1"/>
  <c r="U172"/>
  <c r="AF172" s="1"/>
  <c r="N172"/>
  <c r="M172"/>
  <c r="L172"/>
  <c r="K172"/>
  <c r="I172"/>
  <c r="H172"/>
  <c r="G172"/>
  <c r="F172"/>
  <c r="E172"/>
  <c r="D172"/>
  <c r="A172"/>
  <c r="DD171"/>
  <c r="DE171" s="1"/>
  <c r="AD171"/>
  <c r="AC171"/>
  <c r="AB171"/>
  <c r="AR171" s="1"/>
  <c r="Y171"/>
  <c r="AK171" s="1"/>
  <c r="X171"/>
  <c r="AI171" s="1"/>
  <c r="W171"/>
  <c r="AH171" s="1"/>
  <c r="V171"/>
  <c r="AG171" s="1"/>
  <c r="U171"/>
  <c r="AF171" s="1"/>
  <c r="N171"/>
  <c r="M171"/>
  <c r="L171"/>
  <c r="K171"/>
  <c r="I171"/>
  <c r="H171"/>
  <c r="G171"/>
  <c r="F171"/>
  <c r="E171"/>
  <c r="D171"/>
  <c r="A171"/>
  <c r="DD170"/>
  <c r="DE170" s="1"/>
  <c r="AD170"/>
  <c r="AC170"/>
  <c r="AB170"/>
  <c r="AR170" s="1"/>
  <c r="Y170"/>
  <c r="AK170" s="1"/>
  <c r="X170"/>
  <c r="AI170" s="1"/>
  <c r="W170"/>
  <c r="AH170" s="1"/>
  <c r="V170"/>
  <c r="AG170" s="1"/>
  <c r="U170"/>
  <c r="AF170" s="1"/>
  <c r="N170"/>
  <c r="M170"/>
  <c r="L170"/>
  <c r="K170"/>
  <c r="I170"/>
  <c r="H170"/>
  <c r="G170"/>
  <c r="F170"/>
  <c r="E170"/>
  <c r="D170"/>
  <c r="A170"/>
  <c r="DD169"/>
  <c r="DE169" s="1"/>
  <c r="AD169"/>
  <c r="AC169"/>
  <c r="AB169"/>
  <c r="AR169" s="1"/>
  <c r="Y169"/>
  <c r="AK169" s="1"/>
  <c r="X169"/>
  <c r="AI169" s="1"/>
  <c r="W169"/>
  <c r="AH169" s="1"/>
  <c r="V169"/>
  <c r="AG169" s="1"/>
  <c r="U169"/>
  <c r="AF169" s="1"/>
  <c r="N169"/>
  <c r="M169"/>
  <c r="L169"/>
  <c r="K169"/>
  <c r="I169"/>
  <c r="H169"/>
  <c r="G169"/>
  <c r="F169"/>
  <c r="E169"/>
  <c r="D169"/>
  <c r="A169"/>
  <c r="DD168"/>
  <c r="DE168" s="1"/>
  <c r="AD168"/>
  <c r="AC168"/>
  <c r="AB168"/>
  <c r="AR168" s="1"/>
  <c r="Y168"/>
  <c r="AK168" s="1"/>
  <c r="X168"/>
  <c r="AI168" s="1"/>
  <c r="W168"/>
  <c r="AH168" s="1"/>
  <c r="V168"/>
  <c r="AG168" s="1"/>
  <c r="U168"/>
  <c r="AF168" s="1"/>
  <c r="N168"/>
  <c r="M168"/>
  <c r="L168"/>
  <c r="K168"/>
  <c r="I168"/>
  <c r="H168"/>
  <c r="G168"/>
  <c r="F168"/>
  <c r="E168"/>
  <c r="D168"/>
  <c r="A168"/>
  <c r="DD167"/>
  <c r="DE167" s="1"/>
  <c r="AD167"/>
  <c r="AC167"/>
  <c r="AB167"/>
  <c r="AR167" s="1"/>
  <c r="Y167"/>
  <c r="AK167" s="1"/>
  <c r="X167"/>
  <c r="AI167" s="1"/>
  <c r="W167"/>
  <c r="AH167" s="1"/>
  <c r="V167"/>
  <c r="AG167" s="1"/>
  <c r="U167"/>
  <c r="AF167" s="1"/>
  <c r="N167"/>
  <c r="M167"/>
  <c r="L167"/>
  <c r="K167"/>
  <c r="I167"/>
  <c r="H167"/>
  <c r="G167"/>
  <c r="F167"/>
  <c r="E167"/>
  <c r="D167"/>
  <c r="A167"/>
  <c r="DD166"/>
  <c r="DE166" s="1"/>
  <c r="AD166"/>
  <c r="AC166"/>
  <c r="AB166"/>
  <c r="AR166" s="1"/>
  <c r="Y166"/>
  <c r="AK166" s="1"/>
  <c r="X166"/>
  <c r="AI166" s="1"/>
  <c r="W166"/>
  <c r="AH166" s="1"/>
  <c r="V166"/>
  <c r="AG166" s="1"/>
  <c r="U166"/>
  <c r="AF166" s="1"/>
  <c r="N166"/>
  <c r="M166"/>
  <c r="L166"/>
  <c r="K166"/>
  <c r="I166"/>
  <c r="H166"/>
  <c r="G166"/>
  <c r="F166"/>
  <c r="E166"/>
  <c r="D166"/>
  <c r="A166"/>
  <c r="DD165"/>
  <c r="DE165" s="1"/>
  <c r="AD165"/>
  <c r="AC165"/>
  <c r="AB165"/>
  <c r="AR165" s="1"/>
  <c r="Y165"/>
  <c r="AK165" s="1"/>
  <c r="X165"/>
  <c r="AI165" s="1"/>
  <c r="W165"/>
  <c r="AH165" s="1"/>
  <c r="V165"/>
  <c r="AG165" s="1"/>
  <c r="U165"/>
  <c r="AF165" s="1"/>
  <c r="N165"/>
  <c r="M165"/>
  <c r="L165"/>
  <c r="K165"/>
  <c r="I165"/>
  <c r="H165"/>
  <c r="G165"/>
  <c r="F165"/>
  <c r="E165"/>
  <c r="D165"/>
  <c r="A165"/>
  <c r="DD164"/>
  <c r="DE164" s="1"/>
  <c r="AD164"/>
  <c r="AC164"/>
  <c r="AB164"/>
  <c r="AR164" s="1"/>
  <c r="Y164"/>
  <c r="AK164" s="1"/>
  <c r="X164"/>
  <c r="AI164" s="1"/>
  <c r="W164"/>
  <c r="AH164" s="1"/>
  <c r="V164"/>
  <c r="AG164" s="1"/>
  <c r="U164"/>
  <c r="AF164" s="1"/>
  <c r="N164"/>
  <c r="M164"/>
  <c r="L164"/>
  <c r="K164"/>
  <c r="I164"/>
  <c r="H164"/>
  <c r="G164"/>
  <c r="F164"/>
  <c r="E164"/>
  <c r="D164"/>
  <c r="A164"/>
  <c r="DD163"/>
  <c r="DE163" s="1"/>
  <c r="AD163"/>
  <c r="AC163"/>
  <c r="AB163"/>
  <c r="AR163" s="1"/>
  <c r="Y163"/>
  <c r="AK163" s="1"/>
  <c r="X163"/>
  <c r="AI163" s="1"/>
  <c r="W163"/>
  <c r="AH163" s="1"/>
  <c r="V163"/>
  <c r="AG163" s="1"/>
  <c r="U163"/>
  <c r="AF163" s="1"/>
  <c r="N163"/>
  <c r="M163"/>
  <c r="L163"/>
  <c r="K163"/>
  <c r="I163"/>
  <c r="H163"/>
  <c r="G163"/>
  <c r="F163"/>
  <c r="E163"/>
  <c r="D163"/>
  <c r="A163"/>
  <c r="DD162"/>
  <c r="DE162" s="1"/>
  <c r="AD162"/>
  <c r="AC162"/>
  <c r="AB162"/>
  <c r="AR162" s="1"/>
  <c r="Y162"/>
  <c r="AK162" s="1"/>
  <c r="X162"/>
  <c r="AI162" s="1"/>
  <c r="W162"/>
  <c r="AH162" s="1"/>
  <c r="V162"/>
  <c r="AG162" s="1"/>
  <c r="U162"/>
  <c r="AF162" s="1"/>
  <c r="N162"/>
  <c r="M162"/>
  <c r="L162"/>
  <c r="K162"/>
  <c r="I162"/>
  <c r="H162"/>
  <c r="G162"/>
  <c r="F162"/>
  <c r="E162"/>
  <c r="D162"/>
  <c r="A162"/>
  <c r="DD161"/>
  <c r="DE161" s="1"/>
  <c r="AD161"/>
  <c r="AC161"/>
  <c r="AB161"/>
  <c r="AR161" s="1"/>
  <c r="Y161"/>
  <c r="AK161" s="1"/>
  <c r="X161"/>
  <c r="AI161" s="1"/>
  <c r="W161"/>
  <c r="AH161" s="1"/>
  <c r="V161"/>
  <c r="AG161" s="1"/>
  <c r="U161"/>
  <c r="AF161" s="1"/>
  <c r="N161"/>
  <c r="M161"/>
  <c r="L161"/>
  <c r="K161"/>
  <c r="I161"/>
  <c r="H161"/>
  <c r="G161"/>
  <c r="F161"/>
  <c r="E161"/>
  <c r="D161"/>
  <c r="A161"/>
  <c r="DD160"/>
  <c r="DE160" s="1"/>
  <c r="AD160"/>
  <c r="AC160"/>
  <c r="AB160"/>
  <c r="AR160" s="1"/>
  <c r="Y160"/>
  <c r="AK160" s="1"/>
  <c r="X160"/>
  <c r="AI160" s="1"/>
  <c r="W160"/>
  <c r="AH160" s="1"/>
  <c r="V160"/>
  <c r="AG160" s="1"/>
  <c r="U160"/>
  <c r="AF160" s="1"/>
  <c r="N160"/>
  <c r="M160"/>
  <c r="L160"/>
  <c r="K160"/>
  <c r="I160"/>
  <c r="H160"/>
  <c r="G160"/>
  <c r="F160"/>
  <c r="E160"/>
  <c r="D160"/>
  <c r="A160"/>
  <c r="DD159"/>
  <c r="DE159" s="1"/>
  <c r="AD159"/>
  <c r="AC159"/>
  <c r="AB159"/>
  <c r="AR159" s="1"/>
  <c r="Y159"/>
  <c r="AK159" s="1"/>
  <c r="X159"/>
  <c r="AI159" s="1"/>
  <c r="W159"/>
  <c r="AH159" s="1"/>
  <c r="V159"/>
  <c r="AG159" s="1"/>
  <c r="U159"/>
  <c r="AF159" s="1"/>
  <c r="N159"/>
  <c r="M159"/>
  <c r="L159"/>
  <c r="K159"/>
  <c r="I159"/>
  <c r="H159"/>
  <c r="G159"/>
  <c r="F159"/>
  <c r="E159"/>
  <c r="D159"/>
  <c r="A159"/>
  <c r="DD158"/>
  <c r="DE158" s="1"/>
  <c r="AD158"/>
  <c r="AC158"/>
  <c r="AB158"/>
  <c r="AR158" s="1"/>
  <c r="Y158"/>
  <c r="AK158" s="1"/>
  <c r="X158"/>
  <c r="AI158" s="1"/>
  <c r="W158"/>
  <c r="AH158" s="1"/>
  <c r="V158"/>
  <c r="AG158" s="1"/>
  <c r="U158"/>
  <c r="AF158" s="1"/>
  <c r="N158"/>
  <c r="M158"/>
  <c r="L158"/>
  <c r="K158"/>
  <c r="I158"/>
  <c r="H158"/>
  <c r="G158"/>
  <c r="F158"/>
  <c r="E158"/>
  <c r="D158"/>
  <c r="A158"/>
  <c r="DD157"/>
  <c r="DE157" s="1"/>
  <c r="AD157"/>
  <c r="AC157"/>
  <c r="AB157"/>
  <c r="AR157" s="1"/>
  <c r="Y157"/>
  <c r="AK157" s="1"/>
  <c r="X157"/>
  <c r="AI157" s="1"/>
  <c r="W157"/>
  <c r="AH157" s="1"/>
  <c r="V157"/>
  <c r="AG157" s="1"/>
  <c r="U157"/>
  <c r="AF157" s="1"/>
  <c r="N157"/>
  <c r="M157"/>
  <c r="L157"/>
  <c r="K157"/>
  <c r="I157"/>
  <c r="H157"/>
  <c r="G157"/>
  <c r="F157"/>
  <c r="E157"/>
  <c r="D157"/>
  <c r="A157"/>
  <c r="DD156"/>
  <c r="DE156" s="1"/>
  <c r="AD156"/>
  <c r="AC156"/>
  <c r="AB156"/>
  <c r="AR156" s="1"/>
  <c r="Y156"/>
  <c r="AK156" s="1"/>
  <c r="X156"/>
  <c r="AI156" s="1"/>
  <c r="W156"/>
  <c r="AH156" s="1"/>
  <c r="V156"/>
  <c r="AG156" s="1"/>
  <c r="U156"/>
  <c r="AF156" s="1"/>
  <c r="N156"/>
  <c r="M156"/>
  <c r="L156"/>
  <c r="K156"/>
  <c r="I156"/>
  <c r="H156"/>
  <c r="G156"/>
  <c r="F156"/>
  <c r="E156"/>
  <c r="D156"/>
  <c r="A156"/>
  <c r="DD155"/>
  <c r="DE155" s="1"/>
  <c r="AD155"/>
  <c r="AC155"/>
  <c r="AB155"/>
  <c r="AR155" s="1"/>
  <c r="Y155"/>
  <c r="AK155" s="1"/>
  <c r="X155"/>
  <c r="AI155" s="1"/>
  <c r="W155"/>
  <c r="AH155" s="1"/>
  <c r="V155"/>
  <c r="AG155" s="1"/>
  <c r="U155"/>
  <c r="AF155" s="1"/>
  <c r="N155"/>
  <c r="M155"/>
  <c r="L155"/>
  <c r="K155"/>
  <c r="I155"/>
  <c r="H155"/>
  <c r="G155"/>
  <c r="F155"/>
  <c r="E155"/>
  <c r="D155"/>
  <c r="A155"/>
  <c r="DD154"/>
  <c r="DE154" s="1"/>
  <c r="AD154"/>
  <c r="AC154"/>
  <c r="AB154"/>
  <c r="AR154" s="1"/>
  <c r="Y154"/>
  <c r="AK154" s="1"/>
  <c r="X154"/>
  <c r="AI154" s="1"/>
  <c r="W154"/>
  <c r="AH154" s="1"/>
  <c r="V154"/>
  <c r="AG154" s="1"/>
  <c r="U154"/>
  <c r="AF154" s="1"/>
  <c r="N154"/>
  <c r="M154"/>
  <c r="L154"/>
  <c r="K154"/>
  <c r="I154"/>
  <c r="H154"/>
  <c r="G154"/>
  <c r="F154"/>
  <c r="E154"/>
  <c r="D154"/>
  <c r="A154"/>
  <c r="DD153"/>
  <c r="DE153" s="1"/>
  <c r="AD153"/>
  <c r="AC153"/>
  <c r="AB153"/>
  <c r="AR153" s="1"/>
  <c r="Y153"/>
  <c r="AK153" s="1"/>
  <c r="X153"/>
  <c r="AI153" s="1"/>
  <c r="W153"/>
  <c r="AH153" s="1"/>
  <c r="V153"/>
  <c r="AG153" s="1"/>
  <c r="U153"/>
  <c r="AF153" s="1"/>
  <c r="N153"/>
  <c r="M153"/>
  <c r="L153"/>
  <c r="K153"/>
  <c r="I153"/>
  <c r="H153"/>
  <c r="G153"/>
  <c r="F153"/>
  <c r="E153"/>
  <c r="D153"/>
  <c r="A153"/>
  <c r="DD152"/>
  <c r="DE152" s="1"/>
  <c r="AD152"/>
  <c r="AC152"/>
  <c r="AB152"/>
  <c r="AR152" s="1"/>
  <c r="Y152"/>
  <c r="AK152" s="1"/>
  <c r="X152"/>
  <c r="AI152" s="1"/>
  <c r="W152"/>
  <c r="AH152" s="1"/>
  <c r="V152"/>
  <c r="AG152" s="1"/>
  <c r="U152"/>
  <c r="AF152" s="1"/>
  <c r="N152"/>
  <c r="M152"/>
  <c r="L152"/>
  <c r="K152"/>
  <c r="I152"/>
  <c r="H152"/>
  <c r="G152"/>
  <c r="F152"/>
  <c r="E152"/>
  <c r="D152"/>
  <c r="A152"/>
  <c r="DD151"/>
  <c r="DE151" s="1"/>
  <c r="AD151"/>
  <c r="AC151"/>
  <c r="AB151"/>
  <c r="AR151" s="1"/>
  <c r="Y151"/>
  <c r="AK151" s="1"/>
  <c r="X151"/>
  <c r="AI151" s="1"/>
  <c r="W151"/>
  <c r="AH151" s="1"/>
  <c r="V151"/>
  <c r="AG151" s="1"/>
  <c r="U151"/>
  <c r="AF151" s="1"/>
  <c r="N151"/>
  <c r="M151"/>
  <c r="L151"/>
  <c r="K151"/>
  <c r="I151"/>
  <c r="H151"/>
  <c r="G151"/>
  <c r="F151"/>
  <c r="E151"/>
  <c r="D151"/>
  <c r="A151"/>
  <c r="DD150"/>
  <c r="DE150" s="1"/>
  <c r="AD150"/>
  <c r="AC150"/>
  <c r="AB150"/>
  <c r="AR150" s="1"/>
  <c r="Y150"/>
  <c r="AK150" s="1"/>
  <c r="X150"/>
  <c r="AI150" s="1"/>
  <c r="W150"/>
  <c r="AH150" s="1"/>
  <c r="V150"/>
  <c r="AG150" s="1"/>
  <c r="U150"/>
  <c r="AF150" s="1"/>
  <c r="N150"/>
  <c r="M150"/>
  <c r="L150"/>
  <c r="K150"/>
  <c r="I150"/>
  <c r="H150"/>
  <c r="G150"/>
  <c r="F150"/>
  <c r="E150"/>
  <c r="D150"/>
  <c r="A150"/>
  <c r="DD149"/>
  <c r="DE149" s="1"/>
  <c r="AD149"/>
  <c r="AC149"/>
  <c r="AB149"/>
  <c r="AR149" s="1"/>
  <c r="Y149"/>
  <c r="AK149" s="1"/>
  <c r="X149"/>
  <c r="AI149" s="1"/>
  <c r="W149"/>
  <c r="AH149" s="1"/>
  <c r="V149"/>
  <c r="AG149" s="1"/>
  <c r="U149"/>
  <c r="AF149" s="1"/>
  <c r="N149"/>
  <c r="M149"/>
  <c r="L149"/>
  <c r="K149"/>
  <c r="I149"/>
  <c r="H149"/>
  <c r="G149"/>
  <c r="F149"/>
  <c r="E149"/>
  <c r="D149"/>
  <c r="A149"/>
  <c r="DD148"/>
  <c r="DE148" s="1"/>
  <c r="AD148"/>
  <c r="AC148"/>
  <c r="AB148"/>
  <c r="AR148" s="1"/>
  <c r="Y148"/>
  <c r="AK148" s="1"/>
  <c r="X148"/>
  <c r="AI148" s="1"/>
  <c r="W148"/>
  <c r="AH148" s="1"/>
  <c r="V148"/>
  <c r="AG148" s="1"/>
  <c r="U148"/>
  <c r="AF148" s="1"/>
  <c r="N148"/>
  <c r="M148"/>
  <c r="L148"/>
  <c r="K148"/>
  <c r="I148"/>
  <c r="H148"/>
  <c r="G148"/>
  <c r="F148"/>
  <c r="E148"/>
  <c r="D148"/>
  <c r="A148"/>
  <c r="DD147"/>
  <c r="DE147" s="1"/>
  <c r="AD147"/>
  <c r="AC147"/>
  <c r="AB147"/>
  <c r="AR147" s="1"/>
  <c r="Y147"/>
  <c r="AK147" s="1"/>
  <c r="X147"/>
  <c r="AI147" s="1"/>
  <c r="W147"/>
  <c r="AH147" s="1"/>
  <c r="V147"/>
  <c r="AG147" s="1"/>
  <c r="U147"/>
  <c r="AF147" s="1"/>
  <c r="N147"/>
  <c r="M147"/>
  <c r="L147"/>
  <c r="K147"/>
  <c r="I147"/>
  <c r="H147"/>
  <c r="G147"/>
  <c r="F147"/>
  <c r="E147"/>
  <c r="D147"/>
  <c r="A147"/>
  <c r="DD146"/>
  <c r="DE146" s="1"/>
  <c r="AD146"/>
  <c r="AC146"/>
  <c r="AB146"/>
  <c r="AR146" s="1"/>
  <c r="Y146"/>
  <c r="AK146" s="1"/>
  <c r="X146"/>
  <c r="AI146" s="1"/>
  <c r="W146"/>
  <c r="AH146" s="1"/>
  <c r="V146"/>
  <c r="AG146" s="1"/>
  <c r="U146"/>
  <c r="AF146" s="1"/>
  <c r="N146"/>
  <c r="M146"/>
  <c r="L146"/>
  <c r="K146"/>
  <c r="I146"/>
  <c r="H146"/>
  <c r="G146"/>
  <c r="F146"/>
  <c r="E146"/>
  <c r="D146"/>
  <c r="A146"/>
  <c r="DD145"/>
  <c r="DE145" s="1"/>
  <c r="AD145"/>
  <c r="AC145"/>
  <c r="AB145"/>
  <c r="AR145" s="1"/>
  <c r="Y145"/>
  <c r="AK145" s="1"/>
  <c r="X145"/>
  <c r="AI145" s="1"/>
  <c r="W145"/>
  <c r="AH145" s="1"/>
  <c r="V145"/>
  <c r="AG145" s="1"/>
  <c r="U145"/>
  <c r="AF145" s="1"/>
  <c r="N145"/>
  <c r="M145"/>
  <c r="L145"/>
  <c r="K145"/>
  <c r="I145"/>
  <c r="H145"/>
  <c r="G145"/>
  <c r="F145"/>
  <c r="E145"/>
  <c r="D145"/>
  <c r="A145"/>
  <c r="DD144"/>
  <c r="DE144" s="1"/>
  <c r="AD144"/>
  <c r="AC144"/>
  <c r="AB144"/>
  <c r="AR144" s="1"/>
  <c r="Y144"/>
  <c r="AK144" s="1"/>
  <c r="X144"/>
  <c r="AI144" s="1"/>
  <c r="W144"/>
  <c r="AH144" s="1"/>
  <c r="V144"/>
  <c r="AG144" s="1"/>
  <c r="U144"/>
  <c r="AF144" s="1"/>
  <c r="N144"/>
  <c r="M144"/>
  <c r="L144"/>
  <c r="K144"/>
  <c r="I144"/>
  <c r="H144"/>
  <c r="G144"/>
  <c r="F144"/>
  <c r="E144"/>
  <c r="D144"/>
  <c r="A144"/>
  <c r="DD143"/>
  <c r="DE143" s="1"/>
  <c r="AD143"/>
  <c r="AC143"/>
  <c r="AB143"/>
  <c r="AR143" s="1"/>
  <c r="Y143"/>
  <c r="AK143" s="1"/>
  <c r="X143"/>
  <c r="AI143" s="1"/>
  <c r="W143"/>
  <c r="AH143" s="1"/>
  <c r="V143"/>
  <c r="AG143" s="1"/>
  <c r="U143"/>
  <c r="AF143" s="1"/>
  <c r="N143"/>
  <c r="M143"/>
  <c r="L143"/>
  <c r="K143"/>
  <c r="I143"/>
  <c r="H143"/>
  <c r="G143"/>
  <c r="F143"/>
  <c r="E143"/>
  <c r="D143"/>
  <c r="A143"/>
  <c r="DD142"/>
  <c r="DE142" s="1"/>
  <c r="AD142"/>
  <c r="AC142"/>
  <c r="AB142"/>
  <c r="AR142" s="1"/>
  <c r="Y142"/>
  <c r="AK142" s="1"/>
  <c r="X142"/>
  <c r="AI142" s="1"/>
  <c r="W142"/>
  <c r="AH142" s="1"/>
  <c r="V142"/>
  <c r="AG142" s="1"/>
  <c r="U142"/>
  <c r="AF142" s="1"/>
  <c r="N142"/>
  <c r="M142"/>
  <c r="L142"/>
  <c r="K142"/>
  <c r="I142"/>
  <c r="H142"/>
  <c r="G142"/>
  <c r="F142"/>
  <c r="E142"/>
  <c r="D142"/>
  <c r="A142"/>
  <c r="DD141"/>
  <c r="DE141" s="1"/>
  <c r="AD141"/>
  <c r="AC141"/>
  <c r="AB141"/>
  <c r="AR141" s="1"/>
  <c r="Y141"/>
  <c r="AK141" s="1"/>
  <c r="X141"/>
  <c r="AI141" s="1"/>
  <c r="W141"/>
  <c r="AH141" s="1"/>
  <c r="V141"/>
  <c r="AG141" s="1"/>
  <c r="U141"/>
  <c r="AF141" s="1"/>
  <c r="N141"/>
  <c r="M141"/>
  <c r="L141"/>
  <c r="K141"/>
  <c r="I141"/>
  <c r="H141"/>
  <c r="G141"/>
  <c r="F141"/>
  <c r="E141"/>
  <c r="D141"/>
  <c r="A141"/>
  <c r="DD140"/>
  <c r="DE140" s="1"/>
  <c r="AD140"/>
  <c r="AC140"/>
  <c r="AB140"/>
  <c r="AR140" s="1"/>
  <c r="Y140"/>
  <c r="AK140" s="1"/>
  <c r="X140"/>
  <c r="AI140" s="1"/>
  <c r="W140"/>
  <c r="AH140" s="1"/>
  <c r="V140"/>
  <c r="AG140" s="1"/>
  <c r="U140"/>
  <c r="AF140" s="1"/>
  <c r="N140"/>
  <c r="M140"/>
  <c r="L140"/>
  <c r="K140"/>
  <c r="I140"/>
  <c r="H140"/>
  <c r="G140"/>
  <c r="F140"/>
  <c r="E140"/>
  <c r="D140"/>
  <c r="A140"/>
  <c r="DD139"/>
  <c r="DE139" s="1"/>
  <c r="AD139"/>
  <c r="AC139"/>
  <c r="AB139"/>
  <c r="AR139" s="1"/>
  <c r="Y139"/>
  <c r="AK139" s="1"/>
  <c r="X139"/>
  <c r="AI139" s="1"/>
  <c r="W139"/>
  <c r="AH139" s="1"/>
  <c r="V139"/>
  <c r="AG139" s="1"/>
  <c r="U139"/>
  <c r="AF139" s="1"/>
  <c r="N139"/>
  <c r="M139"/>
  <c r="L139"/>
  <c r="K139"/>
  <c r="I139"/>
  <c r="H139"/>
  <c r="G139"/>
  <c r="F139"/>
  <c r="E139"/>
  <c r="D139"/>
  <c r="A139"/>
  <c r="DD138"/>
  <c r="DE138" s="1"/>
  <c r="AD138"/>
  <c r="AC138"/>
  <c r="AB138"/>
  <c r="AR138" s="1"/>
  <c r="Y138"/>
  <c r="AK138" s="1"/>
  <c r="X138"/>
  <c r="AI138" s="1"/>
  <c r="W138"/>
  <c r="AH138" s="1"/>
  <c r="V138"/>
  <c r="AG138" s="1"/>
  <c r="U138"/>
  <c r="AF138" s="1"/>
  <c r="N138"/>
  <c r="M138"/>
  <c r="L138"/>
  <c r="K138"/>
  <c r="I138"/>
  <c r="H138"/>
  <c r="G138"/>
  <c r="F138"/>
  <c r="E138"/>
  <c r="D138"/>
  <c r="A138"/>
  <c r="DD137"/>
  <c r="DE137" s="1"/>
  <c r="AD137"/>
  <c r="AC137"/>
  <c r="AB137"/>
  <c r="AR137" s="1"/>
  <c r="Y137"/>
  <c r="AK137" s="1"/>
  <c r="X137"/>
  <c r="AI137" s="1"/>
  <c r="W137"/>
  <c r="AH137" s="1"/>
  <c r="V137"/>
  <c r="AG137" s="1"/>
  <c r="U137"/>
  <c r="AF137" s="1"/>
  <c r="N137"/>
  <c r="M137"/>
  <c r="L137"/>
  <c r="K137"/>
  <c r="I137"/>
  <c r="H137"/>
  <c r="G137"/>
  <c r="F137"/>
  <c r="E137"/>
  <c r="D137"/>
  <c r="A137"/>
  <c r="DD136"/>
  <c r="DE136" s="1"/>
  <c r="AD136"/>
  <c r="AC136"/>
  <c r="AB136"/>
  <c r="AR136" s="1"/>
  <c r="Y136"/>
  <c r="AK136" s="1"/>
  <c r="X136"/>
  <c r="AI136" s="1"/>
  <c r="W136"/>
  <c r="AH136" s="1"/>
  <c r="V136"/>
  <c r="AG136" s="1"/>
  <c r="U136"/>
  <c r="AF136" s="1"/>
  <c r="N136"/>
  <c r="M136"/>
  <c r="L136"/>
  <c r="K136"/>
  <c r="I136"/>
  <c r="H136"/>
  <c r="G136"/>
  <c r="F136"/>
  <c r="E136"/>
  <c r="D136"/>
  <c r="A136"/>
  <c r="DD135"/>
  <c r="DE135" s="1"/>
  <c r="AD135"/>
  <c r="AC135"/>
  <c r="AB135"/>
  <c r="AR135" s="1"/>
  <c r="Y135"/>
  <c r="AK135" s="1"/>
  <c r="X135"/>
  <c r="AI135" s="1"/>
  <c r="W135"/>
  <c r="AH135" s="1"/>
  <c r="V135"/>
  <c r="AG135" s="1"/>
  <c r="U135"/>
  <c r="AF135" s="1"/>
  <c r="N135"/>
  <c r="M135"/>
  <c r="L135"/>
  <c r="K135"/>
  <c r="I135"/>
  <c r="H135"/>
  <c r="G135"/>
  <c r="F135"/>
  <c r="E135"/>
  <c r="D135"/>
  <c r="A135"/>
  <c r="DD134"/>
  <c r="DE134" s="1"/>
  <c r="AD134"/>
  <c r="AC134"/>
  <c r="AB134"/>
  <c r="AR134" s="1"/>
  <c r="Y134"/>
  <c r="AK134" s="1"/>
  <c r="X134"/>
  <c r="AI134" s="1"/>
  <c r="W134"/>
  <c r="AH134" s="1"/>
  <c r="V134"/>
  <c r="AG134" s="1"/>
  <c r="U134"/>
  <c r="AF134" s="1"/>
  <c r="N134"/>
  <c r="M134"/>
  <c r="L134"/>
  <c r="K134"/>
  <c r="I134"/>
  <c r="H134"/>
  <c r="G134"/>
  <c r="F134"/>
  <c r="E134"/>
  <c r="D134"/>
  <c r="A134"/>
  <c r="DD133"/>
  <c r="DE133" s="1"/>
  <c r="AD133"/>
  <c r="AC133"/>
  <c r="AB133"/>
  <c r="AR133" s="1"/>
  <c r="Y133"/>
  <c r="AK133" s="1"/>
  <c r="X133"/>
  <c r="AI133" s="1"/>
  <c r="W133"/>
  <c r="AH133" s="1"/>
  <c r="V133"/>
  <c r="AG133" s="1"/>
  <c r="U133"/>
  <c r="AF133" s="1"/>
  <c r="N133"/>
  <c r="M133"/>
  <c r="L133"/>
  <c r="K133"/>
  <c r="I133"/>
  <c r="H133"/>
  <c r="G133"/>
  <c r="F133"/>
  <c r="E133"/>
  <c r="D133"/>
  <c r="A133"/>
  <c r="DD132"/>
  <c r="DE132" s="1"/>
  <c r="AD132"/>
  <c r="AC132"/>
  <c r="AB132"/>
  <c r="AR132" s="1"/>
  <c r="Y132"/>
  <c r="AK132" s="1"/>
  <c r="X132"/>
  <c r="AI132" s="1"/>
  <c r="W132"/>
  <c r="AH132" s="1"/>
  <c r="V132"/>
  <c r="AG132" s="1"/>
  <c r="U132"/>
  <c r="AF132" s="1"/>
  <c r="N132"/>
  <c r="M132"/>
  <c r="L132"/>
  <c r="K132"/>
  <c r="I132"/>
  <c r="H132"/>
  <c r="G132"/>
  <c r="F132"/>
  <c r="E132"/>
  <c r="D132"/>
  <c r="A132"/>
  <c r="DD131"/>
  <c r="DE131" s="1"/>
  <c r="AD131"/>
  <c r="AC131"/>
  <c r="AB131"/>
  <c r="AR131" s="1"/>
  <c r="Y131"/>
  <c r="AK131" s="1"/>
  <c r="X131"/>
  <c r="AI131" s="1"/>
  <c r="W131"/>
  <c r="AH131" s="1"/>
  <c r="V131"/>
  <c r="AG131" s="1"/>
  <c r="U131"/>
  <c r="AF131" s="1"/>
  <c r="N131"/>
  <c r="M131"/>
  <c r="L131"/>
  <c r="K131"/>
  <c r="I131"/>
  <c r="H131"/>
  <c r="G131"/>
  <c r="F131"/>
  <c r="E131"/>
  <c r="D131"/>
  <c r="A131"/>
  <c r="DD130"/>
  <c r="DE130" s="1"/>
  <c r="AD130"/>
  <c r="AC130"/>
  <c r="AB130"/>
  <c r="AR130" s="1"/>
  <c r="Y130"/>
  <c r="AK130" s="1"/>
  <c r="X130"/>
  <c r="AI130" s="1"/>
  <c r="W130"/>
  <c r="AH130" s="1"/>
  <c r="V130"/>
  <c r="AG130" s="1"/>
  <c r="U130"/>
  <c r="AF130" s="1"/>
  <c r="N130"/>
  <c r="M130"/>
  <c r="L130"/>
  <c r="K130"/>
  <c r="I130"/>
  <c r="H130"/>
  <c r="G130"/>
  <c r="F130"/>
  <c r="E130"/>
  <c r="D130"/>
  <c r="A130"/>
  <c r="DD129"/>
  <c r="DE129" s="1"/>
  <c r="AD129"/>
  <c r="AC129"/>
  <c r="AB129"/>
  <c r="AR129" s="1"/>
  <c r="Y129"/>
  <c r="AK129" s="1"/>
  <c r="X129"/>
  <c r="AI129" s="1"/>
  <c r="W129"/>
  <c r="AH129" s="1"/>
  <c r="V129"/>
  <c r="AG129" s="1"/>
  <c r="U129"/>
  <c r="AF129" s="1"/>
  <c r="N129"/>
  <c r="M129"/>
  <c r="L129"/>
  <c r="K129"/>
  <c r="I129"/>
  <c r="H129"/>
  <c r="G129"/>
  <c r="F129"/>
  <c r="E129"/>
  <c r="D129"/>
  <c r="A129"/>
  <c r="DD128"/>
  <c r="DE128" s="1"/>
  <c r="AD128"/>
  <c r="AC128"/>
  <c r="AB128"/>
  <c r="AR128" s="1"/>
  <c r="Y128"/>
  <c r="AK128" s="1"/>
  <c r="X128"/>
  <c r="AI128" s="1"/>
  <c r="W128"/>
  <c r="AH128" s="1"/>
  <c r="V128"/>
  <c r="AG128" s="1"/>
  <c r="U128"/>
  <c r="AF128" s="1"/>
  <c r="N128"/>
  <c r="M128"/>
  <c r="L128"/>
  <c r="K128"/>
  <c r="I128"/>
  <c r="H128"/>
  <c r="G128"/>
  <c r="F128"/>
  <c r="E128"/>
  <c r="D128"/>
  <c r="A128"/>
  <c r="DD127"/>
  <c r="DE127" s="1"/>
  <c r="AD127"/>
  <c r="AC127"/>
  <c r="AB127"/>
  <c r="AR127" s="1"/>
  <c r="Y127"/>
  <c r="AK127" s="1"/>
  <c r="X127"/>
  <c r="AI127" s="1"/>
  <c r="W127"/>
  <c r="AH127" s="1"/>
  <c r="V127"/>
  <c r="AG127" s="1"/>
  <c r="U127"/>
  <c r="AF127" s="1"/>
  <c r="N127"/>
  <c r="M127"/>
  <c r="L127"/>
  <c r="K127"/>
  <c r="I127"/>
  <c r="H127"/>
  <c r="G127"/>
  <c r="F127"/>
  <c r="E127"/>
  <c r="D127"/>
  <c r="A127"/>
  <c r="DD126"/>
  <c r="DE126" s="1"/>
  <c r="AD126"/>
  <c r="AC126"/>
  <c r="AB126"/>
  <c r="AR126" s="1"/>
  <c r="Y126"/>
  <c r="AK126" s="1"/>
  <c r="X126"/>
  <c r="AI126" s="1"/>
  <c r="W126"/>
  <c r="AH126" s="1"/>
  <c r="V126"/>
  <c r="AG126" s="1"/>
  <c r="U126"/>
  <c r="AF126" s="1"/>
  <c r="N126"/>
  <c r="M126"/>
  <c r="L126"/>
  <c r="K126"/>
  <c r="I126"/>
  <c r="H126"/>
  <c r="G126"/>
  <c r="F126"/>
  <c r="E126"/>
  <c r="D126"/>
  <c r="A126"/>
  <c r="DD125"/>
  <c r="DE125" s="1"/>
  <c r="AD125"/>
  <c r="AC125"/>
  <c r="AB125"/>
  <c r="AR125" s="1"/>
  <c r="Y125"/>
  <c r="AK125" s="1"/>
  <c r="X125"/>
  <c r="AI125" s="1"/>
  <c r="W125"/>
  <c r="AH125" s="1"/>
  <c r="V125"/>
  <c r="AG125" s="1"/>
  <c r="U125"/>
  <c r="AF125" s="1"/>
  <c r="N125"/>
  <c r="M125"/>
  <c r="L125"/>
  <c r="K125"/>
  <c r="I125"/>
  <c r="H125"/>
  <c r="G125"/>
  <c r="F125"/>
  <c r="E125"/>
  <c r="D125"/>
  <c r="A125"/>
  <c r="DD124"/>
  <c r="DE124" s="1"/>
  <c r="AD124"/>
  <c r="AC124"/>
  <c r="AB124"/>
  <c r="AR124" s="1"/>
  <c r="Y124"/>
  <c r="AK124" s="1"/>
  <c r="X124"/>
  <c r="AI124" s="1"/>
  <c r="W124"/>
  <c r="AH124" s="1"/>
  <c r="V124"/>
  <c r="AG124" s="1"/>
  <c r="U124"/>
  <c r="AF124" s="1"/>
  <c r="N124"/>
  <c r="M124"/>
  <c r="L124"/>
  <c r="K124"/>
  <c r="I124"/>
  <c r="H124"/>
  <c r="G124"/>
  <c r="F124"/>
  <c r="E124"/>
  <c r="D124"/>
  <c r="A124"/>
  <c r="DD123"/>
  <c r="DE123" s="1"/>
  <c r="AD123"/>
  <c r="AC123"/>
  <c r="AB123"/>
  <c r="AR123" s="1"/>
  <c r="Y123"/>
  <c r="AK123" s="1"/>
  <c r="X123"/>
  <c r="AI123" s="1"/>
  <c r="W123"/>
  <c r="AH123" s="1"/>
  <c r="V123"/>
  <c r="AG123" s="1"/>
  <c r="U123"/>
  <c r="AF123" s="1"/>
  <c r="N123"/>
  <c r="M123"/>
  <c r="L123"/>
  <c r="K123"/>
  <c r="I123"/>
  <c r="H123"/>
  <c r="G123"/>
  <c r="F123"/>
  <c r="E123"/>
  <c r="D123"/>
  <c r="A123"/>
  <c r="DD122"/>
  <c r="DE122" s="1"/>
  <c r="AD122"/>
  <c r="AC122"/>
  <c r="AB122"/>
  <c r="AR122" s="1"/>
  <c r="Y122"/>
  <c r="AK122" s="1"/>
  <c r="X122"/>
  <c r="AI122" s="1"/>
  <c r="W122"/>
  <c r="AH122" s="1"/>
  <c r="V122"/>
  <c r="AG122" s="1"/>
  <c r="U122"/>
  <c r="AF122" s="1"/>
  <c r="N122"/>
  <c r="M122"/>
  <c r="L122"/>
  <c r="K122"/>
  <c r="I122"/>
  <c r="H122"/>
  <c r="G122"/>
  <c r="F122"/>
  <c r="E122"/>
  <c r="D122"/>
  <c r="A122"/>
  <c r="DD121"/>
  <c r="DE121" s="1"/>
  <c r="AD121"/>
  <c r="AC121"/>
  <c r="AB121"/>
  <c r="AR121" s="1"/>
  <c r="Y121"/>
  <c r="AK121" s="1"/>
  <c r="X121"/>
  <c r="AI121" s="1"/>
  <c r="W121"/>
  <c r="AH121" s="1"/>
  <c r="V121"/>
  <c r="AG121" s="1"/>
  <c r="U121"/>
  <c r="AF121" s="1"/>
  <c r="N121"/>
  <c r="M121"/>
  <c r="L121"/>
  <c r="K121"/>
  <c r="I121"/>
  <c r="H121"/>
  <c r="G121"/>
  <c r="F121"/>
  <c r="E121"/>
  <c r="D121"/>
  <c r="A121"/>
  <c r="DD120"/>
  <c r="DE120" s="1"/>
  <c r="AD120"/>
  <c r="AC120"/>
  <c r="AB120"/>
  <c r="AR120" s="1"/>
  <c r="Y120"/>
  <c r="AK120" s="1"/>
  <c r="X120"/>
  <c r="AI120" s="1"/>
  <c r="W120"/>
  <c r="AH120" s="1"/>
  <c r="V120"/>
  <c r="AG120" s="1"/>
  <c r="U120"/>
  <c r="AF120" s="1"/>
  <c r="N120"/>
  <c r="M120"/>
  <c r="L120"/>
  <c r="K120"/>
  <c r="I120"/>
  <c r="H120"/>
  <c r="G120"/>
  <c r="F120"/>
  <c r="E120"/>
  <c r="D120"/>
  <c r="A120"/>
  <c r="DD119"/>
  <c r="DE119" s="1"/>
  <c r="AD119"/>
  <c r="AC119"/>
  <c r="AB119"/>
  <c r="AR119" s="1"/>
  <c r="Y119"/>
  <c r="AK119" s="1"/>
  <c r="X119"/>
  <c r="AI119" s="1"/>
  <c r="W119"/>
  <c r="AH119" s="1"/>
  <c r="V119"/>
  <c r="AG119" s="1"/>
  <c r="U119"/>
  <c r="AF119" s="1"/>
  <c r="N119"/>
  <c r="M119"/>
  <c r="L119"/>
  <c r="K119"/>
  <c r="I119"/>
  <c r="H119"/>
  <c r="G119"/>
  <c r="F119"/>
  <c r="E119"/>
  <c r="D119"/>
  <c r="A119"/>
  <c r="DD118"/>
  <c r="DE118" s="1"/>
  <c r="AD118"/>
  <c r="AC118"/>
  <c r="AB118"/>
  <c r="AR118" s="1"/>
  <c r="Y118"/>
  <c r="AK118" s="1"/>
  <c r="X118"/>
  <c r="AI118" s="1"/>
  <c r="W118"/>
  <c r="AH118" s="1"/>
  <c r="V118"/>
  <c r="AG118" s="1"/>
  <c r="U118"/>
  <c r="AF118" s="1"/>
  <c r="N118"/>
  <c r="M118"/>
  <c r="L118"/>
  <c r="K118"/>
  <c r="I118"/>
  <c r="H118"/>
  <c r="G118"/>
  <c r="F118"/>
  <c r="E118"/>
  <c r="D118"/>
  <c r="A118"/>
  <c r="DD117"/>
  <c r="DE117" s="1"/>
  <c r="AD117"/>
  <c r="AC117"/>
  <c r="AB117"/>
  <c r="AR117" s="1"/>
  <c r="Y117"/>
  <c r="AK117" s="1"/>
  <c r="X117"/>
  <c r="AI117" s="1"/>
  <c r="W117"/>
  <c r="AH117" s="1"/>
  <c r="V117"/>
  <c r="AG117" s="1"/>
  <c r="U117"/>
  <c r="AF117" s="1"/>
  <c r="N117"/>
  <c r="M117"/>
  <c r="L117"/>
  <c r="K117"/>
  <c r="I117"/>
  <c r="H117"/>
  <c r="G117"/>
  <c r="F117"/>
  <c r="E117"/>
  <c r="D117"/>
  <c r="A117"/>
  <c r="DD116"/>
  <c r="DE116" s="1"/>
  <c r="AD116"/>
  <c r="AC116"/>
  <c r="AB116"/>
  <c r="AR116" s="1"/>
  <c r="Y116"/>
  <c r="AK116" s="1"/>
  <c r="X116"/>
  <c r="AI116" s="1"/>
  <c r="W116"/>
  <c r="AH116" s="1"/>
  <c r="V116"/>
  <c r="AG116" s="1"/>
  <c r="U116"/>
  <c r="AF116" s="1"/>
  <c r="N116"/>
  <c r="M116"/>
  <c r="L116"/>
  <c r="K116"/>
  <c r="I116"/>
  <c r="H116"/>
  <c r="G116"/>
  <c r="F116"/>
  <c r="E116"/>
  <c r="D116"/>
  <c r="A116"/>
  <c r="DD115"/>
  <c r="DE115" s="1"/>
  <c r="AD115"/>
  <c r="AC115"/>
  <c r="AB115"/>
  <c r="AR115" s="1"/>
  <c r="Y115"/>
  <c r="AK115" s="1"/>
  <c r="X115"/>
  <c r="AI115" s="1"/>
  <c r="W115"/>
  <c r="AH115" s="1"/>
  <c r="V115"/>
  <c r="AG115" s="1"/>
  <c r="U115"/>
  <c r="AF115" s="1"/>
  <c r="N115"/>
  <c r="M115"/>
  <c r="L115"/>
  <c r="K115"/>
  <c r="I115"/>
  <c r="H115"/>
  <c r="G115"/>
  <c r="F115"/>
  <c r="E115"/>
  <c r="D115"/>
  <c r="A115"/>
  <c r="DD114"/>
  <c r="DE114" s="1"/>
  <c r="AD114"/>
  <c r="AC114"/>
  <c r="AB114"/>
  <c r="AR114" s="1"/>
  <c r="Y114"/>
  <c r="AK114" s="1"/>
  <c r="X114"/>
  <c r="AI114" s="1"/>
  <c r="W114"/>
  <c r="AH114" s="1"/>
  <c r="V114"/>
  <c r="AG114" s="1"/>
  <c r="U114"/>
  <c r="AF114" s="1"/>
  <c r="N114"/>
  <c r="M114"/>
  <c r="L114"/>
  <c r="K114"/>
  <c r="I114"/>
  <c r="H114"/>
  <c r="G114"/>
  <c r="F114"/>
  <c r="E114"/>
  <c r="D114"/>
  <c r="A114"/>
  <c r="DD113"/>
  <c r="DE113" s="1"/>
  <c r="AD113"/>
  <c r="AC113"/>
  <c r="AB113"/>
  <c r="AR113" s="1"/>
  <c r="Y113"/>
  <c r="AK113" s="1"/>
  <c r="X113"/>
  <c r="AI113" s="1"/>
  <c r="W113"/>
  <c r="AH113" s="1"/>
  <c r="V113"/>
  <c r="AG113" s="1"/>
  <c r="U113"/>
  <c r="AF113" s="1"/>
  <c r="N113"/>
  <c r="M113"/>
  <c r="L113"/>
  <c r="K113"/>
  <c r="I113"/>
  <c r="H113"/>
  <c r="G113"/>
  <c r="F113"/>
  <c r="E113"/>
  <c r="D113"/>
  <c r="A113"/>
  <c r="DD112"/>
  <c r="DE112" s="1"/>
  <c r="AD112"/>
  <c r="AC112"/>
  <c r="AB112"/>
  <c r="AR112" s="1"/>
  <c r="Y112"/>
  <c r="AK112" s="1"/>
  <c r="X112"/>
  <c r="AI112" s="1"/>
  <c r="W112"/>
  <c r="AH112" s="1"/>
  <c r="V112"/>
  <c r="AG112" s="1"/>
  <c r="U112"/>
  <c r="AF112" s="1"/>
  <c r="N112"/>
  <c r="M112"/>
  <c r="L112"/>
  <c r="K112"/>
  <c r="I112"/>
  <c r="H112"/>
  <c r="G112"/>
  <c r="F112"/>
  <c r="E112"/>
  <c r="D112"/>
  <c r="A112"/>
  <c r="DD111"/>
  <c r="DE111" s="1"/>
  <c r="AD111"/>
  <c r="AC111"/>
  <c r="AB111"/>
  <c r="AR111" s="1"/>
  <c r="Y111"/>
  <c r="AK111" s="1"/>
  <c r="X111"/>
  <c r="AI111" s="1"/>
  <c r="W111"/>
  <c r="AH111" s="1"/>
  <c r="V111"/>
  <c r="AG111" s="1"/>
  <c r="U111"/>
  <c r="AF111" s="1"/>
  <c r="N111"/>
  <c r="M111"/>
  <c r="L111"/>
  <c r="K111"/>
  <c r="I111"/>
  <c r="H111"/>
  <c r="G111"/>
  <c r="F111"/>
  <c r="E111"/>
  <c r="D111"/>
  <c r="A111"/>
  <c r="DD110"/>
  <c r="DE110" s="1"/>
  <c r="AD110"/>
  <c r="AC110"/>
  <c r="AB110"/>
  <c r="AR110" s="1"/>
  <c r="Y110"/>
  <c r="AK110" s="1"/>
  <c r="X110"/>
  <c r="AI110" s="1"/>
  <c r="W110"/>
  <c r="AH110" s="1"/>
  <c r="V110"/>
  <c r="AG110" s="1"/>
  <c r="U110"/>
  <c r="AF110" s="1"/>
  <c r="N110"/>
  <c r="M110"/>
  <c r="L110"/>
  <c r="K110"/>
  <c r="I110"/>
  <c r="H110"/>
  <c r="G110"/>
  <c r="F110"/>
  <c r="E110"/>
  <c r="D110"/>
  <c r="A110"/>
  <c r="DD109"/>
  <c r="DE109" s="1"/>
  <c r="AD109"/>
  <c r="AC109"/>
  <c r="AB109"/>
  <c r="AR109" s="1"/>
  <c r="Y109"/>
  <c r="AK109" s="1"/>
  <c r="X109"/>
  <c r="AI109" s="1"/>
  <c r="W109"/>
  <c r="AH109" s="1"/>
  <c r="V109"/>
  <c r="AG109" s="1"/>
  <c r="U109"/>
  <c r="AF109" s="1"/>
  <c r="N109"/>
  <c r="M109"/>
  <c r="L109"/>
  <c r="K109"/>
  <c r="I109"/>
  <c r="H109"/>
  <c r="G109"/>
  <c r="F109"/>
  <c r="E109"/>
  <c r="D109"/>
  <c r="A109"/>
  <c r="DD108"/>
  <c r="DE108" s="1"/>
  <c r="AD108"/>
  <c r="AC108"/>
  <c r="AB108"/>
  <c r="AR108" s="1"/>
  <c r="Y108"/>
  <c r="AK108" s="1"/>
  <c r="X108"/>
  <c r="AI108" s="1"/>
  <c r="W108"/>
  <c r="AH108" s="1"/>
  <c r="V108"/>
  <c r="AG108" s="1"/>
  <c r="U108"/>
  <c r="AF108" s="1"/>
  <c r="N108"/>
  <c r="M108"/>
  <c r="L108"/>
  <c r="K108"/>
  <c r="I108"/>
  <c r="H108"/>
  <c r="G108"/>
  <c r="F108"/>
  <c r="E108"/>
  <c r="D108"/>
  <c r="A108"/>
  <c r="DD107"/>
  <c r="DE107" s="1"/>
  <c r="AD107"/>
  <c r="AC107"/>
  <c r="AB107"/>
  <c r="AR107" s="1"/>
  <c r="Y107"/>
  <c r="AK107" s="1"/>
  <c r="X107"/>
  <c r="AI107" s="1"/>
  <c r="W107"/>
  <c r="AH107" s="1"/>
  <c r="V107"/>
  <c r="AG107" s="1"/>
  <c r="U107"/>
  <c r="AF107" s="1"/>
  <c r="N107"/>
  <c r="M107"/>
  <c r="L107"/>
  <c r="K107"/>
  <c r="I107"/>
  <c r="H107"/>
  <c r="G107"/>
  <c r="F107"/>
  <c r="E107"/>
  <c r="D107"/>
  <c r="A107"/>
  <c r="DD106"/>
  <c r="DE106" s="1"/>
  <c r="AD106"/>
  <c r="AC106"/>
  <c r="AB106"/>
  <c r="AR106" s="1"/>
  <c r="Y106"/>
  <c r="AK106" s="1"/>
  <c r="X106"/>
  <c r="AI106" s="1"/>
  <c r="W106"/>
  <c r="AH106" s="1"/>
  <c r="V106"/>
  <c r="AG106" s="1"/>
  <c r="U106"/>
  <c r="AF106" s="1"/>
  <c r="N106"/>
  <c r="M106"/>
  <c r="L106"/>
  <c r="K106"/>
  <c r="I106"/>
  <c r="H106"/>
  <c r="G106"/>
  <c r="F106"/>
  <c r="E106"/>
  <c r="D106"/>
  <c r="A106"/>
  <c r="DD105"/>
  <c r="DE105" s="1"/>
  <c r="AD105"/>
  <c r="AC105"/>
  <c r="AB105"/>
  <c r="AR105" s="1"/>
  <c r="Y105"/>
  <c r="AK105" s="1"/>
  <c r="X105"/>
  <c r="AI105" s="1"/>
  <c r="W105"/>
  <c r="AH105" s="1"/>
  <c r="V105"/>
  <c r="AG105" s="1"/>
  <c r="U105"/>
  <c r="AF105" s="1"/>
  <c r="N105"/>
  <c r="M105"/>
  <c r="L105"/>
  <c r="K105"/>
  <c r="I105"/>
  <c r="H105"/>
  <c r="G105"/>
  <c r="F105"/>
  <c r="E105"/>
  <c r="D105"/>
  <c r="A105"/>
  <c r="DD104"/>
  <c r="DE104" s="1"/>
  <c r="AD104"/>
  <c r="AC104"/>
  <c r="AB104"/>
  <c r="AR104" s="1"/>
  <c r="Y104"/>
  <c r="AK104" s="1"/>
  <c r="X104"/>
  <c r="AI104" s="1"/>
  <c r="W104"/>
  <c r="AH104" s="1"/>
  <c r="V104"/>
  <c r="AG104" s="1"/>
  <c r="U104"/>
  <c r="AF104" s="1"/>
  <c r="N104"/>
  <c r="M104"/>
  <c r="L104"/>
  <c r="K104"/>
  <c r="I104"/>
  <c r="H104"/>
  <c r="G104"/>
  <c r="F104"/>
  <c r="E104"/>
  <c r="D104"/>
  <c r="A104"/>
  <c r="DD103"/>
  <c r="DE103" s="1"/>
  <c r="AD103"/>
  <c r="AC103"/>
  <c r="AB103"/>
  <c r="AR103" s="1"/>
  <c r="Y103"/>
  <c r="AK103" s="1"/>
  <c r="X103"/>
  <c r="AI103" s="1"/>
  <c r="W103"/>
  <c r="AH103" s="1"/>
  <c r="V103"/>
  <c r="AG103" s="1"/>
  <c r="U103"/>
  <c r="AF103" s="1"/>
  <c r="N103"/>
  <c r="M103"/>
  <c r="L103"/>
  <c r="K103"/>
  <c r="I103"/>
  <c r="H103"/>
  <c r="G103"/>
  <c r="F103"/>
  <c r="E103"/>
  <c r="D103"/>
  <c r="A103"/>
  <c r="DD102"/>
  <c r="DE102" s="1"/>
  <c r="AD102"/>
  <c r="AC102"/>
  <c r="AB102"/>
  <c r="AR102" s="1"/>
  <c r="Y102"/>
  <c r="AK102" s="1"/>
  <c r="X102"/>
  <c r="AI102" s="1"/>
  <c r="W102"/>
  <c r="AH102" s="1"/>
  <c r="V102"/>
  <c r="AG102" s="1"/>
  <c r="U102"/>
  <c r="AF102" s="1"/>
  <c r="N102"/>
  <c r="M102"/>
  <c r="L102"/>
  <c r="K102"/>
  <c r="I102"/>
  <c r="H102"/>
  <c r="G102"/>
  <c r="F102"/>
  <c r="E102"/>
  <c r="D102"/>
  <c r="A102"/>
  <c r="DD101"/>
  <c r="DE101" s="1"/>
  <c r="AD101"/>
  <c r="AC101"/>
  <c r="AB101"/>
  <c r="AR101" s="1"/>
  <c r="Y101"/>
  <c r="AK101" s="1"/>
  <c r="X101"/>
  <c r="AI101" s="1"/>
  <c r="W101"/>
  <c r="AH101" s="1"/>
  <c r="V101"/>
  <c r="AG101" s="1"/>
  <c r="U101"/>
  <c r="AF101" s="1"/>
  <c r="N101"/>
  <c r="M101"/>
  <c r="L101"/>
  <c r="K101"/>
  <c r="I101"/>
  <c r="H101"/>
  <c r="G101"/>
  <c r="F101"/>
  <c r="E101"/>
  <c r="D101"/>
  <c r="A101"/>
  <c r="DD100"/>
  <c r="DE100" s="1"/>
  <c r="AD100"/>
  <c r="AC100"/>
  <c r="AB100"/>
  <c r="AR100" s="1"/>
  <c r="Y100"/>
  <c r="AK100" s="1"/>
  <c r="X100"/>
  <c r="AI100" s="1"/>
  <c r="W100"/>
  <c r="AH100" s="1"/>
  <c r="V100"/>
  <c r="AG100" s="1"/>
  <c r="U100"/>
  <c r="AF100" s="1"/>
  <c r="N100"/>
  <c r="M100"/>
  <c r="L100"/>
  <c r="K100"/>
  <c r="I100"/>
  <c r="H100"/>
  <c r="G100"/>
  <c r="F100"/>
  <c r="E100"/>
  <c r="D100"/>
  <c r="A100"/>
  <c r="DD99"/>
  <c r="DE99" s="1"/>
  <c r="AD99"/>
  <c r="AC99"/>
  <c r="AB99"/>
  <c r="AR99" s="1"/>
  <c r="Y99"/>
  <c r="AK99" s="1"/>
  <c r="X99"/>
  <c r="AI99" s="1"/>
  <c r="W99"/>
  <c r="AH99" s="1"/>
  <c r="V99"/>
  <c r="AG99" s="1"/>
  <c r="U99"/>
  <c r="AF99" s="1"/>
  <c r="N99"/>
  <c r="M99"/>
  <c r="L99"/>
  <c r="K99"/>
  <c r="I99"/>
  <c r="H99"/>
  <c r="G99"/>
  <c r="F99"/>
  <c r="E99"/>
  <c r="D99"/>
  <c r="A99"/>
  <c r="DD98"/>
  <c r="DE98" s="1"/>
  <c r="AD98"/>
  <c r="AC98"/>
  <c r="AB98"/>
  <c r="AR98" s="1"/>
  <c r="Y98"/>
  <c r="AK98" s="1"/>
  <c r="X98"/>
  <c r="AI98" s="1"/>
  <c r="W98"/>
  <c r="AH98" s="1"/>
  <c r="V98"/>
  <c r="AG98" s="1"/>
  <c r="U98"/>
  <c r="AF98" s="1"/>
  <c r="N98"/>
  <c r="M98"/>
  <c r="L98"/>
  <c r="K98"/>
  <c r="I98"/>
  <c r="H98"/>
  <c r="G98"/>
  <c r="F98"/>
  <c r="E98"/>
  <c r="D98"/>
  <c r="A98"/>
  <c r="DD97"/>
  <c r="DE97" s="1"/>
  <c r="AD97"/>
  <c r="AC97"/>
  <c r="AB97"/>
  <c r="AR97" s="1"/>
  <c r="Y97"/>
  <c r="AK97" s="1"/>
  <c r="X97"/>
  <c r="AI97" s="1"/>
  <c r="W97"/>
  <c r="AH97" s="1"/>
  <c r="V97"/>
  <c r="AG97" s="1"/>
  <c r="U97"/>
  <c r="AF97" s="1"/>
  <c r="N97"/>
  <c r="M97"/>
  <c r="L97"/>
  <c r="K97"/>
  <c r="I97"/>
  <c r="H97"/>
  <c r="G97"/>
  <c r="F97"/>
  <c r="E97"/>
  <c r="D97"/>
  <c r="A97"/>
  <c r="DD96"/>
  <c r="DE96" s="1"/>
  <c r="AD96"/>
  <c r="AC96"/>
  <c r="AB96"/>
  <c r="AR96" s="1"/>
  <c r="Y96"/>
  <c r="AK96" s="1"/>
  <c r="X96"/>
  <c r="AI96" s="1"/>
  <c r="W96"/>
  <c r="AH96" s="1"/>
  <c r="V96"/>
  <c r="AG96" s="1"/>
  <c r="U96"/>
  <c r="AF96" s="1"/>
  <c r="N96"/>
  <c r="M96"/>
  <c r="L96"/>
  <c r="K96"/>
  <c r="I96"/>
  <c r="H96"/>
  <c r="G96"/>
  <c r="F96"/>
  <c r="E96"/>
  <c r="D96"/>
  <c r="A96"/>
  <c r="DD95"/>
  <c r="DE95" s="1"/>
  <c r="AD95"/>
  <c r="AC95"/>
  <c r="AB95"/>
  <c r="AR95" s="1"/>
  <c r="Y95"/>
  <c r="AK95" s="1"/>
  <c r="X95"/>
  <c r="AI95" s="1"/>
  <c r="W95"/>
  <c r="AH95" s="1"/>
  <c r="V95"/>
  <c r="AG95" s="1"/>
  <c r="U95"/>
  <c r="AF95" s="1"/>
  <c r="N95"/>
  <c r="M95"/>
  <c r="L95"/>
  <c r="K95"/>
  <c r="I95"/>
  <c r="H95"/>
  <c r="G95"/>
  <c r="F95"/>
  <c r="E95"/>
  <c r="D95"/>
  <c r="A95"/>
  <c r="DD94"/>
  <c r="DE94" s="1"/>
  <c r="AD94"/>
  <c r="AC94"/>
  <c r="AB94"/>
  <c r="AR94" s="1"/>
  <c r="Y94"/>
  <c r="AK94" s="1"/>
  <c r="X94"/>
  <c r="AI94" s="1"/>
  <c r="W94"/>
  <c r="AH94" s="1"/>
  <c r="V94"/>
  <c r="AG94" s="1"/>
  <c r="U94"/>
  <c r="AF94" s="1"/>
  <c r="N94"/>
  <c r="M94"/>
  <c r="L94"/>
  <c r="K94"/>
  <c r="I94"/>
  <c r="H94"/>
  <c r="G94"/>
  <c r="F94"/>
  <c r="E94"/>
  <c r="D94"/>
  <c r="A94"/>
  <c r="DD93"/>
  <c r="DE93" s="1"/>
  <c r="AD93"/>
  <c r="AC93"/>
  <c r="AB93"/>
  <c r="AR93" s="1"/>
  <c r="Y93"/>
  <c r="AK93" s="1"/>
  <c r="X93"/>
  <c r="AI93" s="1"/>
  <c r="W93"/>
  <c r="AH93" s="1"/>
  <c r="V93"/>
  <c r="AG93" s="1"/>
  <c r="U93"/>
  <c r="AF93" s="1"/>
  <c r="N93"/>
  <c r="M93"/>
  <c r="L93"/>
  <c r="K93"/>
  <c r="I93"/>
  <c r="H93"/>
  <c r="G93"/>
  <c r="F93"/>
  <c r="E93"/>
  <c r="D93"/>
  <c r="A93"/>
  <c r="DD92"/>
  <c r="DE92" s="1"/>
  <c r="AD92"/>
  <c r="AC92"/>
  <c r="AB92"/>
  <c r="AR92" s="1"/>
  <c r="Y92"/>
  <c r="AK92" s="1"/>
  <c r="X92"/>
  <c r="AI92" s="1"/>
  <c r="W92"/>
  <c r="AH92" s="1"/>
  <c r="V92"/>
  <c r="AG92" s="1"/>
  <c r="U92"/>
  <c r="AF92" s="1"/>
  <c r="N92"/>
  <c r="M92"/>
  <c r="L92"/>
  <c r="K92"/>
  <c r="I92"/>
  <c r="H92"/>
  <c r="G92"/>
  <c r="F92"/>
  <c r="E92"/>
  <c r="D92"/>
  <c r="A92"/>
  <c r="DD91"/>
  <c r="DE91" s="1"/>
  <c r="AD91"/>
  <c r="AC91"/>
  <c r="AB91"/>
  <c r="AR91" s="1"/>
  <c r="Y91"/>
  <c r="AK91" s="1"/>
  <c r="X91"/>
  <c r="AI91" s="1"/>
  <c r="W91"/>
  <c r="AH91" s="1"/>
  <c r="V91"/>
  <c r="AG91" s="1"/>
  <c r="U91"/>
  <c r="AF91" s="1"/>
  <c r="N91"/>
  <c r="M91"/>
  <c r="L91"/>
  <c r="K91"/>
  <c r="I91"/>
  <c r="H91"/>
  <c r="G91"/>
  <c r="F91"/>
  <c r="E91"/>
  <c r="D91"/>
  <c r="A91"/>
  <c r="DD90"/>
  <c r="DE90" s="1"/>
  <c r="AD90"/>
  <c r="AC90"/>
  <c r="AB90"/>
  <c r="AR90" s="1"/>
  <c r="Y90"/>
  <c r="AK90" s="1"/>
  <c r="X90"/>
  <c r="AI90" s="1"/>
  <c r="W90"/>
  <c r="AH90" s="1"/>
  <c r="V90"/>
  <c r="AG90" s="1"/>
  <c r="U90"/>
  <c r="AF90" s="1"/>
  <c r="N90"/>
  <c r="M90"/>
  <c r="L90"/>
  <c r="K90"/>
  <c r="I90"/>
  <c r="H90"/>
  <c r="G90"/>
  <c r="F90"/>
  <c r="E90"/>
  <c r="D90"/>
  <c r="A90"/>
  <c r="DD89"/>
  <c r="DE89" s="1"/>
  <c r="AD89"/>
  <c r="AC89"/>
  <c r="AB89"/>
  <c r="AR89" s="1"/>
  <c r="Y89"/>
  <c r="AK89" s="1"/>
  <c r="X89"/>
  <c r="AI89" s="1"/>
  <c r="W89"/>
  <c r="AH89" s="1"/>
  <c r="V89"/>
  <c r="AG89" s="1"/>
  <c r="U89"/>
  <c r="AF89" s="1"/>
  <c r="N89"/>
  <c r="M89"/>
  <c r="L89"/>
  <c r="K89"/>
  <c r="I89"/>
  <c r="H89"/>
  <c r="G89"/>
  <c r="F89"/>
  <c r="E89"/>
  <c r="D89"/>
  <c r="A89"/>
  <c r="DD88"/>
  <c r="DE88" s="1"/>
  <c r="AD88"/>
  <c r="AC88"/>
  <c r="AB88"/>
  <c r="AR88" s="1"/>
  <c r="Y88"/>
  <c r="AK88" s="1"/>
  <c r="X88"/>
  <c r="AI88" s="1"/>
  <c r="W88"/>
  <c r="AH88" s="1"/>
  <c r="V88"/>
  <c r="AG88" s="1"/>
  <c r="U88"/>
  <c r="AF88" s="1"/>
  <c r="N88"/>
  <c r="M88"/>
  <c r="L88"/>
  <c r="K88"/>
  <c r="I88"/>
  <c r="H88"/>
  <c r="G88"/>
  <c r="F88"/>
  <c r="E88"/>
  <c r="D88"/>
  <c r="A88"/>
  <c r="DD87"/>
  <c r="DE87" s="1"/>
  <c r="AD87"/>
  <c r="AC87"/>
  <c r="AB87"/>
  <c r="AR87" s="1"/>
  <c r="Y87"/>
  <c r="AK87" s="1"/>
  <c r="X87"/>
  <c r="AI87" s="1"/>
  <c r="W87"/>
  <c r="AH87" s="1"/>
  <c r="V87"/>
  <c r="AG87" s="1"/>
  <c r="U87"/>
  <c r="AF87" s="1"/>
  <c r="N87"/>
  <c r="M87"/>
  <c r="L87"/>
  <c r="K87"/>
  <c r="I87"/>
  <c r="H87"/>
  <c r="G87"/>
  <c r="F87"/>
  <c r="E87"/>
  <c r="D87"/>
  <c r="A87"/>
  <c r="DD86"/>
  <c r="DE86" s="1"/>
  <c r="AD86"/>
  <c r="AC86"/>
  <c r="AB86"/>
  <c r="AR86" s="1"/>
  <c r="Y86"/>
  <c r="AK86" s="1"/>
  <c r="X86"/>
  <c r="AI86" s="1"/>
  <c r="W86"/>
  <c r="AH86" s="1"/>
  <c r="V86"/>
  <c r="AG86" s="1"/>
  <c r="U86"/>
  <c r="AF86" s="1"/>
  <c r="N86"/>
  <c r="M86"/>
  <c r="L86"/>
  <c r="K86"/>
  <c r="I86"/>
  <c r="H86"/>
  <c r="G86"/>
  <c r="F86"/>
  <c r="E86"/>
  <c r="D86"/>
  <c r="A86"/>
  <c r="DD85"/>
  <c r="DE85" s="1"/>
  <c r="AD85"/>
  <c r="AC85"/>
  <c r="AB85"/>
  <c r="AR85" s="1"/>
  <c r="Y85"/>
  <c r="AK85" s="1"/>
  <c r="X85"/>
  <c r="AI85" s="1"/>
  <c r="W85"/>
  <c r="AH85" s="1"/>
  <c r="V85"/>
  <c r="AG85" s="1"/>
  <c r="U85"/>
  <c r="AF85" s="1"/>
  <c r="N85"/>
  <c r="M85"/>
  <c r="L85"/>
  <c r="K85"/>
  <c r="I85"/>
  <c r="H85"/>
  <c r="G85"/>
  <c r="F85"/>
  <c r="E85"/>
  <c r="D85"/>
  <c r="A85"/>
  <c r="DD84"/>
  <c r="DE84" s="1"/>
  <c r="AD84"/>
  <c r="AC84"/>
  <c r="AB84"/>
  <c r="AR84" s="1"/>
  <c r="Y84"/>
  <c r="AK84" s="1"/>
  <c r="X84"/>
  <c r="AI84" s="1"/>
  <c r="W84"/>
  <c r="AH84" s="1"/>
  <c r="V84"/>
  <c r="AG84" s="1"/>
  <c r="U84"/>
  <c r="AF84" s="1"/>
  <c r="N84"/>
  <c r="M84"/>
  <c r="L84"/>
  <c r="K84"/>
  <c r="I84"/>
  <c r="H84"/>
  <c r="G84"/>
  <c r="F84"/>
  <c r="E84"/>
  <c r="D84"/>
  <c r="A84"/>
  <c r="DD83"/>
  <c r="DE83" s="1"/>
  <c r="AD83"/>
  <c r="AC83"/>
  <c r="AB83"/>
  <c r="AR83" s="1"/>
  <c r="Y83"/>
  <c r="AK83" s="1"/>
  <c r="X83"/>
  <c r="AI83" s="1"/>
  <c r="W83"/>
  <c r="AH83" s="1"/>
  <c r="V83"/>
  <c r="AG83" s="1"/>
  <c r="U83"/>
  <c r="AF83" s="1"/>
  <c r="N83"/>
  <c r="M83"/>
  <c r="L83"/>
  <c r="K83"/>
  <c r="I83"/>
  <c r="H83"/>
  <c r="G83"/>
  <c r="F83"/>
  <c r="E83"/>
  <c r="D83"/>
  <c r="A83"/>
  <c r="DD82"/>
  <c r="DE82" s="1"/>
  <c r="AD82"/>
  <c r="AC82"/>
  <c r="AB82"/>
  <c r="AR82" s="1"/>
  <c r="Y82"/>
  <c r="AK82" s="1"/>
  <c r="X82"/>
  <c r="AI82" s="1"/>
  <c r="W82"/>
  <c r="AH82" s="1"/>
  <c r="V82"/>
  <c r="AG82" s="1"/>
  <c r="U82"/>
  <c r="AF82" s="1"/>
  <c r="N82"/>
  <c r="M82"/>
  <c r="L82"/>
  <c r="K82"/>
  <c r="I82"/>
  <c r="H82"/>
  <c r="G82"/>
  <c r="F82"/>
  <c r="E82"/>
  <c r="D82"/>
  <c r="A82"/>
  <c r="DD81"/>
  <c r="DE81" s="1"/>
  <c r="AD81"/>
  <c r="AC81"/>
  <c r="AB81"/>
  <c r="AR81" s="1"/>
  <c r="Y81"/>
  <c r="AK81" s="1"/>
  <c r="X81"/>
  <c r="AI81" s="1"/>
  <c r="W81"/>
  <c r="AH81" s="1"/>
  <c r="V81"/>
  <c r="AG81" s="1"/>
  <c r="U81"/>
  <c r="AF81" s="1"/>
  <c r="N81"/>
  <c r="M81"/>
  <c r="L81"/>
  <c r="K81"/>
  <c r="I81"/>
  <c r="H81"/>
  <c r="G81"/>
  <c r="F81"/>
  <c r="E81"/>
  <c r="D81"/>
  <c r="A81"/>
  <c r="DD80"/>
  <c r="DE80" s="1"/>
  <c r="AD80"/>
  <c r="AC80"/>
  <c r="AB80"/>
  <c r="AR80" s="1"/>
  <c r="Y80"/>
  <c r="AK80" s="1"/>
  <c r="X80"/>
  <c r="AI80" s="1"/>
  <c r="W80"/>
  <c r="AH80" s="1"/>
  <c r="V80"/>
  <c r="AG80" s="1"/>
  <c r="U80"/>
  <c r="AF80" s="1"/>
  <c r="N80"/>
  <c r="M80"/>
  <c r="L80"/>
  <c r="K80"/>
  <c r="I80"/>
  <c r="H80"/>
  <c r="G80"/>
  <c r="F80"/>
  <c r="E80"/>
  <c r="D80"/>
  <c r="A80"/>
  <c r="DD79"/>
  <c r="DE79" s="1"/>
  <c r="AD79"/>
  <c r="AC79"/>
  <c r="AB79"/>
  <c r="AR79" s="1"/>
  <c r="Y79"/>
  <c r="AK79" s="1"/>
  <c r="X79"/>
  <c r="AI79" s="1"/>
  <c r="W79"/>
  <c r="AH79" s="1"/>
  <c r="V79"/>
  <c r="AG79" s="1"/>
  <c r="U79"/>
  <c r="AF79" s="1"/>
  <c r="N79"/>
  <c r="M79"/>
  <c r="L79"/>
  <c r="K79"/>
  <c r="I79"/>
  <c r="H79"/>
  <c r="G79"/>
  <c r="F79"/>
  <c r="E79"/>
  <c r="D79"/>
  <c r="A79"/>
  <c r="DD78"/>
  <c r="DE78" s="1"/>
  <c r="AD78"/>
  <c r="AC78"/>
  <c r="AB78"/>
  <c r="AR78" s="1"/>
  <c r="Y78"/>
  <c r="AK78" s="1"/>
  <c r="X78"/>
  <c r="AI78" s="1"/>
  <c r="W78"/>
  <c r="AH78" s="1"/>
  <c r="V78"/>
  <c r="AG78" s="1"/>
  <c r="U78"/>
  <c r="AF78" s="1"/>
  <c r="N78"/>
  <c r="M78"/>
  <c r="L78"/>
  <c r="K78"/>
  <c r="I78"/>
  <c r="H78"/>
  <c r="G78"/>
  <c r="F78"/>
  <c r="E78"/>
  <c r="D78"/>
  <c r="A78"/>
  <c r="DD77"/>
  <c r="DE77" s="1"/>
  <c r="AD77"/>
  <c r="AC77"/>
  <c r="AB77"/>
  <c r="AR77" s="1"/>
  <c r="Y77"/>
  <c r="AK77" s="1"/>
  <c r="X77"/>
  <c r="AI77" s="1"/>
  <c r="W77"/>
  <c r="AH77" s="1"/>
  <c r="V77"/>
  <c r="AG77" s="1"/>
  <c r="U77"/>
  <c r="AF77" s="1"/>
  <c r="N77"/>
  <c r="M77"/>
  <c r="L77"/>
  <c r="K77"/>
  <c r="I77"/>
  <c r="H77"/>
  <c r="G77"/>
  <c r="F77"/>
  <c r="E77"/>
  <c r="D77"/>
  <c r="A77"/>
  <c r="DD76"/>
  <c r="DE76" s="1"/>
  <c r="AD76"/>
  <c r="AC76"/>
  <c r="AB76"/>
  <c r="AR76" s="1"/>
  <c r="Y76"/>
  <c r="AK76" s="1"/>
  <c r="X76"/>
  <c r="AI76" s="1"/>
  <c r="W76"/>
  <c r="AH76" s="1"/>
  <c r="V76"/>
  <c r="AG76" s="1"/>
  <c r="U76"/>
  <c r="AF76" s="1"/>
  <c r="N76"/>
  <c r="M76"/>
  <c r="L76"/>
  <c r="K76"/>
  <c r="I76"/>
  <c r="H76"/>
  <c r="G76"/>
  <c r="F76"/>
  <c r="E76"/>
  <c r="D76"/>
  <c r="A76"/>
  <c r="DD75"/>
  <c r="DE75" s="1"/>
  <c r="AD75"/>
  <c r="AC75"/>
  <c r="AB75"/>
  <c r="AR75" s="1"/>
  <c r="Y75"/>
  <c r="AK75" s="1"/>
  <c r="X75"/>
  <c r="AI75" s="1"/>
  <c r="W75"/>
  <c r="AH75" s="1"/>
  <c r="V75"/>
  <c r="AG75" s="1"/>
  <c r="U75"/>
  <c r="AF75" s="1"/>
  <c r="N75"/>
  <c r="M75"/>
  <c r="L75"/>
  <c r="K75"/>
  <c r="I75"/>
  <c r="H75"/>
  <c r="G75"/>
  <c r="F75"/>
  <c r="E75"/>
  <c r="D75"/>
  <c r="A75"/>
  <c r="DD74"/>
  <c r="DE74" s="1"/>
  <c r="AD74"/>
  <c r="AC74"/>
  <c r="AB74"/>
  <c r="AR74" s="1"/>
  <c r="Y74"/>
  <c r="AK74" s="1"/>
  <c r="X74"/>
  <c r="AI74" s="1"/>
  <c r="W74"/>
  <c r="AH74" s="1"/>
  <c r="V74"/>
  <c r="AG74" s="1"/>
  <c r="U74"/>
  <c r="AF74" s="1"/>
  <c r="N74"/>
  <c r="M74"/>
  <c r="L74"/>
  <c r="K74"/>
  <c r="I74"/>
  <c r="H74"/>
  <c r="G74"/>
  <c r="F74"/>
  <c r="E74"/>
  <c r="D74"/>
  <c r="A74"/>
  <c r="DD73"/>
  <c r="DE73" s="1"/>
  <c r="AD73"/>
  <c r="AC73"/>
  <c r="AB73"/>
  <c r="AR73" s="1"/>
  <c r="Y73"/>
  <c r="AK73" s="1"/>
  <c r="X73"/>
  <c r="AI73" s="1"/>
  <c r="W73"/>
  <c r="AH73" s="1"/>
  <c r="V73"/>
  <c r="AG73" s="1"/>
  <c r="U73"/>
  <c r="AF73" s="1"/>
  <c r="N73"/>
  <c r="M73"/>
  <c r="L73"/>
  <c r="K73"/>
  <c r="I73"/>
  <c r="H73"/>
  <c r="G73"/>
  <c r="F73"/>
  <c r="E73"/>
  <c r="D73"/>
  <c r="A73"/>
  <c r="DD72"/>
  <c r="DE72" s="1"/>
  <c r="AD72"/>
  <c r="AC72"/>
  <c r="AB72"/>
  <c r="AR72" s="1"/>
  <c r="Y72"/>
  <c r="AK72" s="1"/>
  <c r="X72"/>
  <c r="AI72" s="1"/>
  <c r="W72"/>
  <c r="AH72" s="1"/>
  <c r="V72"/>
  <c r="AG72" s="1"/>
  <c r="U72"/>
  <c r="AF72" s="1"/>
  <c r="N72"/>
  <c r="M72"/>
  <c r="L72"/>
  <c r="K72"/>
  <c r="I72"/>
  <c r="H72"/>
  <c r="G72"/>
  <c r="F72"/>
  <c r="E72"/>
  <c r="D72"/>
  <c r="A72"/>
  <c r="DD71"/>
  <c r="DE71" s="1"/>
  <c r="AD71"/>
  <c r="AC71"/>
  <c r="AB71"/>
  <c r="AR71" s="1"/>
  <c r="Y71"/>
  <c r="AK71" s="1"/>
  <c r="X71"/>
  <c r="AI71" s="1"/>
  <c r="W71"/>
  <c r="AH71" s="1"/>
  <c r="V71"/>
  <c r="AG71" s="1"/>
  <c r="U71"/>
  <c r="AF71" s="1"/>
  <c r="N71"/>
  <c r="M71"/>
  <c r="L71"/>
  <c r="K71"/>
  <c r="I71"/>
  <c r="H71"/>
  <c r="G71"/>
  <c r="F71"/>
  <c r="E71"/>
  <c r="D71"/>
  <c r="A71"/>
  <c r="DD70"/>
  <c r="DE70" s="1"/>
  <c r="AD70"/>
  <c r="AC70"/>
  <c r="AB70"/>
  <c r="AR70" s="1"/>
  <c r="Y70"/>
  <c r="AK70" s="1"/>
  <c r="X70"/>
  <c r="AI70" s="1"/>
  <c r="W70"/>
  <c r="AH70" s="1"/>
  <c r="V70"/>
  <c r="AG70" s="1"/>
  <c r="U70"/>
  <c r="AF70" s="1"/>
  <c r="N70"/>
  <c r="M70"/>
  <c r="L70"/>
  <c r="K70"/>
  <c r="I70"/>
  <c r="H70"/>
  <c r="G70"/>
  <c r="F70"/>
  <c r="E70"/>
  <c r="D70"/>
  <c r="A70"/>
  <c r="DD69"/>
  <c r="DE69" s="1"/>
  <c r="AD69"/>
  <c r="AC69"/>
  <c r="AB69"/>
  <c r="AR69" s="1"/>
  <c r="Y69"/>
  <c r="AK69" s="1"/>
  <c r="X69"/>
  <c r="AI69" s="1"/>
  <c r="W69"/>
  <c r="AH69" s="1"/>
  <c r="V69"/>
  <c r="AG69" s="1"/>
  <c r="U69"/>
  <c r="AF69" s="1"/>
  <c r="N69"/>
  <c r="M69"/>
  <c r="L69"/>
  <c r="K69"/>
  <c r="I69"/>
  <c r="H69"/>
  <c r="G69"/>
  <c r="F69"/>
  <c r="E69"/>
  <c r="D69"/>
  <c r="A69"/>
  <c r="DD68"/>
  <c r="DE68" s="1"/>
  <c r="AP68"/>
  <c r="AD68"/>
  <c r="AC68"/>
  <c r="AB68"/>
  <c r="AR68" s="1"/>
  <c r="Y68"/>
  <c r="AK68" s="1"/>
  <c r="X68"/>
  <c r="AI68" s="1"/>
  <c r="W68"/>
  <c r="AH68" s="1"/>
  <c r="V68"/>
  <c r="AG68" s="1"/>
  <c r="U68"/>
  <c r="AF68" s="1"/>
  <c r="N68"/>
  <c r="M68"/>
  <c r="L68"/>
  <c r="K68"/>
  <c r="I68"/>
  <c r="H68"/>
  <c r="G68"/>
  <c r="F68"/>
  <c r="E68"/>
  <c r="D68"/>
  <c r="A68"/>
  <c r="DD67"/>
  <c r="DE67" s="1"/>
  <c r="AD67"/>
  <c r="AC67"/>
  <c r="AB67"/>
  <c r="AR67" s="1"/>
  <c r="Y67"/>
  <c r="AK67" s="1"/>
  <c r="X67"/>
  <c r="AI67" s="1"/>
  <c r="W67"/>
  <c r="AH67" s="1"/>
  <c r="V67"/>
  <c r="AG67" s="1"/>
  <c r="U67"/>
  <c r="AF67" s="1"/>
  <c r="N67"/>
  <c r="M67"/>
  <c r="L67"/>
  <c r="K67"/>
  <c r="I67"/>
  <c r="H67"/>
  <c r="G67"/>
  <c r="F67"/>
  <c r="E67"/>
  <c r="D67"/>
  <c r="A67"/>
  <c r="DD66"/>
  <c r="DE66" s="1"/>
  <c r="AD66"/>
  <c r="AC66"/>
  <c r="AB66"/>
  <c r="AR66" s="1"/>
  <c r="Y66"/>
  <c r="AK66" s="1"/>
  <c r="X66"/>
  <c r="AI66" s="1"/>
  <c r="W66"/>
  <c r="AH66" s="1"/>
  <c r="V66"/>
  <c r="AG66" s="1"/>
  <c r="U66"/>
  <c r="AF66" s="1"/>
  <c r="N66"/>
  <c r="M66"/>
  <c r="L66"/>
  <c r="K66"/>
  <c r="I66"/>
  <c r="H66"/>
  <c r="G66"/>
  <c r="F66"/>
  <c r="E66"/>
  <c r="D66"/>
  <c r="A66"/>
  <c r="DD65"/>
  <c r="DE65" s="1"/>
  <c r="AD65"/>
  <c r="AC65"/>
  <c r="AB65"/>
  <c r="AR65" s="1"/>
  <c r="Y65"/>
  <c r="AK65" s="1"/>
  <c r="X65"/>
  <c r="AI65" s="1"/>
  <c r="W65"/>
  <c r="AH65" s="1"/>
  <c r="V65"/>
  <c r="AG65" s="1"/>
  <c r="U65"/>
  <c r="AF65" s="1"/>
  <c r="N65"/>
  <c r="M65"/>
  <c r="L65"/>
  <c r="K65"/>
  <c r="I65"/>
  <c r="H65"/>
  <c r="G65"/>
  <c r="F65"/>
  <c r="E65"/>
  <c r="D65"/>
  <c r="A65"/>
  <c r="DD64"/>
  <c r="DE64" s="1"/>
  <c r="AD64"/>
  <c r="AC64"/>
  <c r="AB64"/>
  <c r="AR64" s="1"/>
  <c r="Y64"/>
  <c r="AK64" s="1"/>
  <c r="X64"/>
  <c r="AI64" s="1"/>
  <c r="W64"/>
  <c r="AH64" s="1"/>
  <c r="V64"/>
  <c r="AG64" s="1"/>
  <c r="U64"/>
  <c r="AF64" s="1"/>
  <c r="N64"/>
  <c r="M64"/>
  <c r="L64"/>
  <c r="K64"/>
  <c r="I64"/>
  <c r="H64"/>
  <c r="G64"/>
  <c r="F64"/>
  <c r="E64"/>
  <c r="D64"/>
  <c r="A64"/>
  <c r="DD63"/>
  <c r="DE63" s="1"/>
  <c r="AD63"/>
  <c r="AC63"/>
  <c r="AB63"/>
  <c r="AR63" s="1"/>
  <c r="Y63"/>
  <c r="AK63" s="1"/>
  <c r="X63"/>
  <c r="AI63" s="1"/>
  <c r="W63"/>
  <c r="AH63" s="1"/>
  <c r="V63"/>
  <c r="AG63" s="1"/>
  <c r="U63"/>
  <c r="AF63" s="1"/>
  <c r="N63"/>
  <c r="M63"/>
  <c r="L63"/>
  <c r="K63"/>
  <c r="I63"/>
  <c r="H63"/>
  <c r="G63"/>
  <c r="F63"/>
  <c r="E63"/>
  <c r="D63"/>
  <c r="A63"/>
  <c r="DD62"/>
  <c r="DE62" s="1"/>
  <c r="AD62"/>
  <c r="AC62"/>
  <c r="AB62"/>
  <c r="AR62" s="1"/>
  <c r="Y62"/>
  <c r="AK62" s="1"/>
  <c r="X62"/>
  <c r="AI62" s="1"/>
  <c r="W62"/>
  <c r="AH62" s="1"/>
  <c r="V62"/>
  <c r="AG62" s="1"/>
  <c r="U62"/>
  <c r="AF62" s="1"/>
  <c r="N62"/>
  <c r="M62"/>
  <c r="L62"/>
  <c r="K62"/>
  <c r="I62"/>
  <c r="H62"/>
  <c r="G62"/>
  <c r="F62"/>
  <c r="E62"/>
  <c r="D62"/>
  <c r="A62"/>
  <c r="DD61"/>
  <c r="DE61" s="1"/>
  <c r="AD61"/>
  <c r="AC61"/>
  <c r="AB61"/>
  <c r="AR61" s="1"/>
  <c r="Y61"/>
  <c r="AK61" s="1"/>
  <c r="X61"/>
  <c r="AI61" s="1"/>
  <c r="W61"/>
  <c r="AH61" s="1"/>
  <c r="V61"/>
  <c r="AG61" s="1"/>
  <c r="U61"/>
  <c r="AF61" s="1"/>
  <c r="N61"/>
  <c r="M61"/>
  <c r="L61"/>
  <c r="K61"/>
  <c r="I61"/>
  <c r="H61"/>
  <c r="G61"/>
  <c r="F61"/>
  <c r="E61"/>
  <c r="D61"/>
  <c r="A61"/>
  <c r="DD60"/>
  <c r="DE60" s="1"/>
  <c r="AD60"/>
  <c r="AC60"/>
  <c r="AB60"/>
  <c r="AR60" s="1"/>
  <c r="Y60"/>
  <c r="AK60" s="1"/>
  <c r="X60"/>
  <c r="AI60" s="1"/>
  <c r="W60"/>
  <c r="AH60" s="1"/>
  <c r="V60"/>
  <c r="AG60" s="1"/>
  <c r="U60"/>
  <c r="AF60" s="1"/>
  <c r="N60"/>
  <c r="M60"/>
  <c r="L60"/>
  <c r="K60"/>
  <c r="I60"/>
  <c r="H60"/>
  <c r="G60"/>
  <c r="F60"/>
  <c r="E60"/>
  <c r="D60"/>
  <c r="A60"/>
  <c r="DD59"/>
  <c r="DE59" s="1"/>
  <c r="AD59"/>
  <c r="AC59"/>
  <c r="AB59"/>
  <c r="AR59" s="1"/>
  <c r="Y59"/>
  <c r="AK59" s="1"/>
  <c r="X59"/>
  <c r="AI59" s="1"/>
  <c r="W59"/>
  <c r="AH59" s="1"/>
  <c r="V59"/>
  <c r="AG59" s="1"/>
  <c r="U59"/>
  <c r="AF59" s="1"/>
  <c r="N59"/>
  <c r="M59"/>
  <c r="L59"/>
  <c r="K59"/>
  <c r="I59"/>
  <c r="H59"/>
  <c r="G59"/>
  <c r="F59"/>
  <c r="E59"/>
  <c r="D59"/>
  <c r="A59"/>
  <c r="DD58"/>
  <c r="DE58" s="1"/>
  <c r="AD58"/>
  <c r="AC58"/>
  <c r="AB58"/>
  <c r="AR58" s="1"/>
  <c r="Y58"/>
  <c r="AK58" s="1"/>
  <c r="X58"/>
  <c r="AI58" s="1"/>
  <c r="W58"/>
  <c r="AH58" s="1"/>
  <c r="V58"/>
  <c r="AG58" s="1"/>
  <c r="U58"/>
  <c r="AF58" s="1"/>
  <c r="N58"/>
  <c r="M58"/>
  <c r="L58"/>
  <c r="K58"/>
  <c r="I58"/>
  <c r="H58"/>
  <c r="G58"/>
  <c r="F58"/>
  <c r="E58"/>
  <c r="D58"/>
  <c r="A58"/>
  <c r="DD57"/>
  <c r="DE57" s="1"/>
  <c r="AD57"/>
  <c r="AC57"/>
  <c r="AB57"/>
  <c r="AR57" s="1"/>
  <c r="Y57"/>
  <c r="AK57" s="1"/>
  <c r="X57"/>
  <c r="AI57" s="1"/>
  <c r="W57"/>
  <c r="AH57" s="1"/>
  <c r="V57"/>
  <c r="AG57" s="1"/>
  <c r="U57"/>
  <c r="AF57" s="1"/>
  <c r="N57"/>
  <c r="M57"/>
  <c r="L57"/>
  <c r="K57"/>
  <c r="I57"/>
  <c r="H57"/>
  <c r="G57"/>
  <c r="F57"/>
  <c r="E57"/>
  <c r="D57"/>
  <c r="A57"/>
  <c r="DD56"/>
  <c r="DE56" s="1"/>
  <c r="AD56"/>
  <c r="AC56"/>
  <c r="AB56"/>
  <c r="AR56" s="1"/>
  <c r="Y56"/>
  <c r="AK56" s="1"/>
  <c r="X56"/>
  <c r="AI56" s="1"/>
  <c r="W56"/>
  <c r="AH56" s="1"/>
  <c r="V56"/>
  <c r="AG56" s="1"/>
  <c r="U56"/>
  <c r="AF56" s="1"/>
  <c r="N56"/>
  <c r="M56"/>
  <c r="L56"/>
  <c r="K56"/>
  <c r="I56"/>
  <c r="H56"/>
  <c r="G56"/>
  <c r="F56"/>
  <c r="E56"/>
  <c r="D56"/>
  <c r="A56"/>
  <c r="DD55"/>
  <c r="DE55" s="1"/>
  <c r="AD55"/>
  <c r="AC55"/>
  <c r="AB55"/>
  <c r="AR55" s="1"/>
  <c r="Y55"/>
  <c r="AK55" s="1"/>
  <c r="X55"/>
  <c r="AI55" s="1"/>
  <c r="W55"/>
  <c r="AH55" s="1"/>
  <c r="V55"/>
  <c r="AG55" s="1"/>
  <c r="U55"/>
  <c r="AF55" s="1"/>
  <c r="N55"/>
  <c r="M55"/>
  <c r="L55"/>
  <c r="K55"/>
  <c r="I55"/>
  <c r="H55"/>
  <c r="G55"/>
  <c r="F55"/>
  <c r="E55"/>
  <c r="D55"/>
  <c r="A55"/>
  <c r="DD54"/>
  <c r="DE54" s="1"/>
  <c r="AD54"/>
  <c r="AC54"/>
  <c r="AB54"/>
  <c r="AR54" s="1"/>
  <c r="Y54"/>
  <c r="AK54" s="1"/>
  <c r="X54"/>
  <c r="AI54" s="1"/>
  <c r="W54"/>
  <c r="AH54" s="1"/>
  <c r="V54"/>
  <c r="AG54" s="1"/>
  <c r="U54"/>
  <c r="AF54" s="1"/>
  <c r="N54"/>
  <c r="M54"/>
  <c r="L54"/>
  <c r="K54"/>
  <c r="I54"/>
  <c r="H54"/>
  <c r="G54"/>
  <c r="F54"/>
  <c r="E54"/>
  <c r="D54"/>
  <c r="A54"/>
  <c r="DD53"/>
  <c r="DE53" s="1"/>
  <c r="AD53"/>
  <c r="AC53"/>
  <c r="AB53"/>
  <c r="AR53" s="1"/>
  <c r="Y53"/>
  <c r="AK53" s="1"/>
  <c r="X53"/>
  <c r="AI53" s="1"/>
  <c r="W53"/>
  <c r="AH53" s="1"/>
  <c r="V53"/>
  <c r="AG53" s="1"/>
  <c r="U53"/>
  <c r="AF53" s="1"/>
  <c r="N53"/>
  <c r="M53"/>
  <c r="L53"/>
  <c r="K53"/>
  <c r="I53"/>
  <c r="H53"/>
  <c r="G53"/>
  <c r="F53"/>
  <c r="E53"/>
  <c r="D53"/>
  <c r="A53"/>
  <c r="DD52"/>
  <c r="DE52" s="1"/>
  <c r="AD52"/>
  <c r="AC52"/>
  <c r="AB52"/>
  <c r="AR52" s="1"/>
  <c r="Y52"/>
  <c r="AK52" s="1"/>
  <c r="X52"/>
  <c r="AI52" s="1"/>
  <c r="W52"/>
  <c r="AH52" s="1"/>
  <c r="V52"/>
  <c r="AG52" s="1"/>
  <c r="U52"/>
  <c r="AF52" s="1"/>
  <c r="N52"/>
  <c r="M52"/>
  <c r="L52"/>
  <c r="K52"/>
  <c r="I52"/>
  <c r="H52"/>
  <c r="G52"/>
  <c r="F52"/>
  <c r="E52"/>
  <c r="D52"/>
  <c r="A52"/>
  <c r="DD51"/>
  <c r="DE51" s="1"/>
  <c r="AD51"/>
  <c r="AC51"/>
  <c r="AB51"/>
  <c r="AR51" s="1"/>
  <c r="Y51"/>
  <c r="AK51" s="1"/>
  <c r="X51"/>
  <c r="AI51" s="1"/>
  <c r="W51"/>
  <c r="AH51" s="1"/>
  <c r="V51"/>
  <c r="AG51" s="1"/>
  <c r="U51"/>
  <c r="AF51" s="1"/>
  <c r="N51"/>
  <c r="M51"/>
  <c r="L51"/>
  <c r="K51"/>
  <c r="I51"/>
  <c r="H51"/>
  <c r="G51"/>
  <c r="F51"/>
  <c r="E51"/>
  <c r="D51"/>
  <c r="A51"/>
  <c r="DD50"/>
  <c r="DE50" s="1"/>
  <c r="AD50"/>
  <c r="AC50"/>
  <c r="AB50"/>
  <c r="AR50" s="1"/>
  <c r="Y50"/>
  <c r="AK50" s="1"/>
  <c r="X50"/>
  <c r="AI50" s="1"/>
  <c r="W50"/>
  <c r="AH50" s="1"/>
  <c r="V50"/>
  <c r="AG50" s="1"/>
  <c r="U50"/>
  <c r="AF50" s="1"/>
  <c r="N50"/>
  <c r="M50"/>
  <c r="L50"/>
  <c r="K50"/>
  <c r="I50"/>
  <c r="H50"/>
  <c r="G50"/>
  <c r="F50"/>
  <c r="E50"/>
  <c r="D50"/>
  <c r="A50"/>
  <c r="DD49"/>
  <c r="DE49" s="1"/>
  <c r="AD49"/>
  <c r="AC49"/>
  <c r="AB49"/>
  <c r="AR49" s="1"/>
  <c r="Y49"/>
  <c r="AK49" s="1"/>
  <c r="X49"/>
  <c r="AI49" s="1"/>
  <c r="W49"/>
  <c r="AH49" s="1"/>
  <c r="V49"/>
  <c r="AG49" s="1"/>
  <c r="U49"/>
  <c r="AF49" s="1"/>
  <c r="N49"/>
  <c r="M49"/>
  <c r="L49"/>
  <c r="K49"/>
  <c r="I49"/>
  <c r="H49"/>
  <c r="G49"/>
  <c r="F49"/>
  <c r="E49"/>
  <c r="D49"/>
  <c r="A49"/>
  <c r="DD48"/>
  <c r="DE48" s="1"/>
  <c r="AD48"/>
  <c r="AC48"/>
  <c r="AB48"/>
  <c r="AR48" s="1"/>
  <c r="Y48"/>
  <c r="AK48" s="1"/>
  <c r="X48"/>
  <c r="AI48" s="1"/>
  <c r="W48"/>
  <c r="AH48" s="1"/>
  <c r="V48"/>
  <c r="AG48" s="1"/>
  <c r="U48"/>
  <c r="AF48" s="1"/>
  <c r="N48"/>
  <c r="M48"/>
  <c r="L48"/>
  <c r="K48"/>
  <c r="I48"/>
  <c r="H48"/>
  <c r="G48"/>
  <c r="F48"/>
  <c r="E48"/>
  <c r="D48"/>
  <c r="A48"/>
  <c r="DD47"/>
  <c r="DE47" s="1"/>
  <c r="AD47"/>
  <c r="AC47"/>
  <c r="AB47"/>
  <c r="AR47" s="1"/>
  <c r="Y47"/>
  <c r="AK47" s="1"/>
  <c r="X47"/>
  <c r="AI47" s="1"/>
  <c r="W47"/>
  <c r="AH47" s="1"/>
  <c r="V47"/>
  <c r="AG47" s="1"/>
  <c r="U47"/>
  <c r="AF47" s="1"/>
  <c r="N47"/>
  <c r="M47"/>
  <c r="L47"/>
  <c r="K47"/>
  <c r="I47"/>
  <c r="H47"/>
  <c r="G47"/>
  <c r="F47"/>
  <c r="E47"/>
  <c r="D47"/>
  <c r="A47"/>
  <c r="DD46"/>
  <c r="DE46" s="1"/>
  <c r="AD46"/>
  <c r="AC46"/>
  <c r="AB46"/>
  <c r="AR46" s="1"/>
  <c r="Y46"/>
  <c r="AK46" s="1"/>
  <c r="X46"/>
  <c r="AI46" s="1"/>
  <c r="W46"/>
  <c r="AH46" s="1"/>
  <c r="V46"/>
  <c r="AG46" s="1"/>
  <c r="U46"/>
  <c r="AF46" s="1"/>
  <c r="N46"/>
  <c r="M46"/>
  <c r="L46"/>
  <c r="K46"/>
  <c r="I46"/>
  <c r="H46"/>
  <c r="G46"/>
  <c r="F46"/>
  <c r="E46"/>
  <c r="D46"/>
  <c r="A46"/>
  <c r="DD45"/>
  <c r="DE45" s="1"/>
  <c r="AD45"/>
  <c r="AC45"/>
  <c r="AB45"/>
  <c r="AR45" s="1"/>
  <c r="Y45"/>
  <c r="AK45" s="1"/>
  <c r="X45"/>
  <c r="AP45" s="1"/>
  <c r="W45"/>
  <c r="AH45" s="1"/>
  <c r="V45"/>
  <c r="AG45" s="1"/>
  <c r="U45"/>
  <c r="AF45" s="1"/>
  <c r="N45"/>
  <c r="M45"/>
  <c r="L45"/>
  <c r="K45"/>
  <c r="I45"/>
  <c r="H45"/>
  <c r="G45"/>
  <c r="F45"/>
  <c r="E45"/>
  <c r="D45"/>
  <c r="A45"/>
  <c r="DD44"/>
  <c r="DE44" s="1"/>
  <c r="AD44"/>
  <c r="AC44"/>
  <c r="AB44"/>
  <c r="AR44" s="1"/>
  <c r="Y44"/>
  <c r="AK44" s="1"/>
  <c r="X44"/>
  <c r="AI44" s="1"/>
  <c r="W44"/>
  <c r="AH44" s="1"/>
  <c r="V44"/>
  <c r="AG44" s="1"/>
  <c r="U44"/>
  <c r="AF44" s="1"/>
  <c r="N44"/>
  <c r="M44"/>
  <c r="L44"/>
  <c r="K44"/>
  <c r="I44"/>
  <c r="H44"/>
  <c r="G44"/>
  <c r="F44"/>
  <c r="E44"/>
  <c r="D44"/>
  <c r="A44"/>
  <c r="DD43"/>
  <c r="DE43" s="1"/>
  <c r="AD43"/>
  <c r="AC43"/>
  <c r="AB43"/>
  <c r="AR43" s="1"/>
  <c r="Y43"/>
  <c r="AK43" s="1"/>
  <c r="X43"/>
  <c r="AP43" s="1"/>
  <c r="W43"/>
  <c r="AH43" s="1"/>
  <c r="V43"/>
  <c r="AG43" s="1"/>
  <c r="U43"/>
  <c r="AF43" s="1"/>
  <c r="N43"/>
  <c r="M43"/>
  <c r="L43"/>
  <c r="K43"/>
  <c r="I43"/>
  <c r="H43"/>
  <c r="G43"/>
  <c r="F43"/>
  <c r="E43"/>
  <c r="D43"/>
  <c r="A43"/>
  <c r="DD42"/>
  <c r="DE42" s="1"/>
  <c r="AD42"/>
  <c r="AC42"/>
  <c r="AB42"/>
  <c r="AR42" s="1"/>
  <c r="Y42"/>
  <c r="AK42" s="1"/>
  <c r="X42"/>
  <c r="AI42" s="1"/>
  <c r="W42"/>
  <c r="AH42" s="1"/>
  <c r="V42"/>
  <c r="AG42" s="1"/>
  <c r="U42"/>
  <c r="AF42" s="1"/>
  <c r="N42"/>
  <c r="M42"/>
  <c r="L42"/>
  <c r="K42"/>
  <c r="I42"/>
  <c r="H42"/>
  <c r="G42"/>
  <c r="F42"/>
  <c r="E42"/>
  <c r="D42"/>
  <c r="A42"/>
  <c r="DD41"/>
  <c r="DE41" s="1"/>
  <c r="AD41"/>
  <c r="AC41"/>
  <c r="AB41"/>
  <c r="AR41" s="1"/>
  <c r="Y41"/>
  <c r="AK41" s="1"/>
  <c r="X41"/>
  <c r="W41"/>
  <c r="AH41" s="1"/>
  <c r="V41"/>
  <c r="AG41" s="1"/>
  <c r="U41"/>
  <c r="AF41" s="1"/>
  <c r="N41"/>
  <c r="M41"/>
  <c r="L41"/>
  <c r="K41"/>
  <c r="I41"/>
  <c r="H41"/>
  <c r="G41"/>
  <c r="F41"/>
  <c r="E41"/>
  <c r="D41"/>
  <c r="A41"/>
  <c r="DD40"/>
  <c r="DE40" s="1"/>
  <c r="AD40"/>
  <c r="AC40"/>
  <c r="AB40"/>
  <c r="AR40" s="1"/>
  <c r="Y40"/>
  <c r="AK40" s="1"/>
  <c r="X40"/>
  <c r="AI40" s="1"/>
  <c r="W40"/>
  <c r="AH40" s="1"/>
  <c r="V40"/>
  <c r="AG40" s="1"/>
  <c r="U40"/>
  <c r="AF40" s="1"/>
  <c r="N40"/>
  <c r="M40"/>
  <c r="L40"/>
  <c r="K40"/>
  <c r="I40"/>
  <c r="H40"/>
  <c r="G40"/>
  <c r="F40"/>
  <c r="E40"/>
  <c r="D40"/>
  <c r="A40"/>
  <c r="DD39"/>
  <c r="DE39" s="1"/>
  <c r="AD39"/>
  <c r="AC39"/>
  <c r="AB39"/>
  <c r="AR39" s="1"/>
  <c r="Y39"/>
  <c r="AK39" s="1"/>
  <c r="X39"/>
  <c r="W39"/>
  <c r="AH39" s="1"/>
  <c r="V39"/>
  <c r="AG39" s="1"/>
  <c r="U39"/>
  <c r="AF39" s="1"/>
  <c r="N39"/>
  <c r="M39"/>
  <c r="L39"/>
  <c r="K39"/>
  <c r="I39"/>
  <c r="H39"/>
  <c r="G39"/>
  <c r="F39"/>
  <c r="E39"/>
  <c r="D39"/>
  <c r="A39"/>
  <c r="DD38"/>
  <c r="DE38" s="1"/>
  <c r="AD38"/>
  <c r="AC38"/>
  <c r="AB38"/>
  <c r="AR38" s="1"/>
  <c r="Y38"/>
  <c r="AK38" s="1"/>
  <c r="X38"/>
  <c r="AI38" s="1"/>
  <c r="W38"/>
  <c r="AH38" s="1"/>
  <c r="V38"/>
  <c r="AG38" s="1"/>
  <c r="U38"/>
  <c r="AF38" s="1"/>
  <c r="N38"/>
  <c r="M38"/>
  <c r="L38"/>
  <c r="K38"/>
  <c r="I38"/>
  <c r="H38"/>
  <c r="G38"/>
  <c r="F38"/>
  <c r="E38"/>
  <c r="D38"/>
  <c r="A38"/>
  <c r="DD37"/>
  <c r="DE37" s="1"/>
  <c r="AD37"/>
  <c r="AC37"/>
  <c r="AB37"/>
  <c r="AR37" s="1"/>
  <c r="Y37"/>
  <c r="AK37" s="1"/>
  <c r="X37"/>
  <c r="AI37" s="1"/>
  <c r="W37"/>
  <c r="AH37" s="1"/>
  <c r="V37"/>
  <c r="AG37" s="1"/>
  <c r="U37"/>
  <c r="AF37" s="1"/>
  <c r="N37"/>
  <c r="M37"/>
  <c r="L37"/>
  <c r="K37"/>
  <c r="I37"/>
  <c r="H37"/>
  <c r="G37"/>
  <c r="F37"/>
  <c r="E37"/>
  <c r="D37"/>
  <c r="A37"/>
  <c r="DD36"/>
  <c r="DE36" s="1"/>
  <c r="AD36"/>
  <c r="AC36"/>
  <c r="AB36"/>
  <c r="AR36" s="1"/>
  <c r="Y36"/>
  <c r="AK36" s="1"/>
  <c r="X36"/>
  <c r="AI36" s="1"/>
  <c r="W36"/>
  <c r="AH36" s="1"/>
  <c r="V36"/>
  <c r="AG36" s="1"/>
  <c r="U36"/>
  <c r="AF36" s="1"/>
  <c r="N36"/>
  <c r="M36"/>
  <c r="L36"/>
  <c r="K36"/>
  <c r="I36"/>
  <c r="H36"/>
  <c r="G36"/>
  <c r="F36"/>
  <c r="E36"/>
  <c r="D36"/>
  <c r="A36"/>
  <c r="DD35"/>
  <c r="DE35" s="1"/>
  <c r="AD35"/>
  <c r="AC35"/>
  <c r="AB35"/>
  <c r="AR35" s="1"/>
  <c r="Y35"/>
  <c r="AK35" s="1"/>
  <c r="X35"/>
  <c r="W35"/>
  <c r="AH35" s="1"/>
  <c r="V35"/>
  <c r="AG35" s="1"/>
  <c r="U35"/>
  <c r="AF35" s="1"/>
  <c r="N35"/>
  <c r="M35"/>
  <c r="L35"/>
  <c r="K35"/>
  <c r="I35"/>
  <c r="H35"/>
  <c r="G35"/>
  <c r="F35"/>
  <c r="E35"/>
  <c r="D35"/>
  <c r="A35"/>
  <c r="DD34"/>
  <c r="DE34" s="1"/>
  <c r="AD34"/>
  <c r="AC34"/>
  <c r="AB34"/>
  <c r="AR34" s="1"/>
  <c r="Y34"/>
  <c r="AK34" s="1"/>
  <c r="X34"/>
  <c r="AI34" s="1"/>
  <c r="W34"/>
  <c r="AH34" s="1"/>
  <c r="V34"/>
  <c r="AG34" s="1"/>
  <c r="U34"/>
  <c r="AF34" s="1"/>
  <c r="N34"/>
  <c r="M34"/>
  <c r="L34"/>
  <c r="K34"/>
  <c r="I34"/>
  <c r="H34"/>
  <c r="G34"/>
  <c r="F34"/>
  <c r="E34"/>
  <c r="D34"/>
  <c r="A34"/>
  <c r="DD33"/>
  <c r="DE33" s="1"/>
  <c r="AD33"/>
  <c r="AC33"/>
  <c r="AB33"/>
  <c r="AR33" s="1"/>
  <c r="Z33"/>
  <c r="AL33" s="1"/>
  <c r="Y33"/>
  <c r="AK33" s="1"/>
  <c r="X33"/>
  <c r="AI33" s="1"/>
  <c r="W33"/>
  <c r="AH33" s="1"/>
  <c r="V33"/>
  <c r="AG33" s="1"/>
  <c r="U33"/>
  <c r="AF33" s="1"/>
  <c r="N33"/>
  <c r="M33"/>
  <c r="L33"/>
  <c r="K33"/>
  <c r="I33"/>
  <c r="H33"/>
  <c r="G33"/>
  <c r="F33"/>
  <c r="E33"/>
  <c r="D33"/>
  <c r="A33"/>
  <c r="DD32"/>
  <c r="DE32" s="1"/>
  <c r="AD32"/>
  <c r="AC32"/>
  <c r="AB32"/>
  <c r="AR32" s="1"/>
  <c r="Y32"/>
  <c r="AK32" s="1"/>
  <c r="X32"/>
  <c r="AI32" s="1"/>
  <c r="W32"/>
  <c r="AH32" s="1"/>
  <c r="V32"/>
  <c r="AG32" s="1"/>
  <c r="U32"/>
  <c r="AF32" s="1"/>
  <c r="N32"/>
  <c r="M32"/>
  <c r="L32"/>
  <c r="K32"/>
  <c r="I32"/>
  <c r="H32"/>
  <c r="G32"/>
  <c r="F32"/>
  <c r="E32"/>
  <c r="D32"/>
  <c r="A32"/>
  <c r="DD31"/>
  <c r="DE31" s="1"/>
  <c r="AD31"/>
  <c r="AC31"/>
  <c r="AB31"/>
  <c r="AR31" s="1"/>
  <c r="Y31"/>
  <c r="AK31" s="1"/>
  <c r="X31"/>
  <c r="W31"/>
  <c r="AH31" s="1"/>
  <c r="V31"/>
  <c r="AG31" s="1"/>
  <c r="U31"/>
  <c r="AF31" s="1"/>
  <c r="N31"/>
  <c r="M31"/>
  <c r="L31"/>
  <c r="K31"/>
  <c r="I31"/>
  <c r="H31"/>
  <c r="G31"/>
  <c r="F31"/>
  <c r="E31"/>
  <c r="D31"/>
  <c r="A31"/>
  <c r="DD30"/>
  <c r="DE30" s="1"/>
  <c r="AD30"/>
  <c r="AC30"/>
  <c r="AB30"/>
  <c r="AR30" s="1"/>
  <c r="Y30"/>
  <c r="AK30" s="1"/>
  <c r="X30"/>
  <c r="AI30" s="1"/>
  <c r="W30"/>
  <c r="AH30" s="1"/>
  <c r="V30"/>
  <c r="AG30" s="1"/>
  <c r="U30"/>
  <c r="AF30" s="1"/>
  <c r="N30"/>
  <c r="M30"/>
  <c r="L30"/>
  <c r="K30"/>
  <c r="I30"/>
  <c r="H30"/>
  <c r="G30"/>
  <c r="F30"/>
  <c r="E30"/>
  <c r="D30"/>
  <c r="A30"/>
  <c r="DD29"/>
  <c r="DE29" s="1"/>
  <c r="AD29"/>
  <c r="AC29"/>
  <c r="AB29"/>
  <c r="AR29" s="1"/>
  <c r="Y29"/>
  <c r="AK29" s="1"/>
  <c r="X29"/>
  <c r="AI29" s="1"/>
  <c r="W29"/>
  <c r="AH29" s="1"/>
  <c r="V29"/>
  <c r="AG29" s="1"/>
  <c r="U29"/>
  <c r="AF29" s="1"/>
  <c r="N29"/>
  <c r="M29"/>
  <c r="L29"/>
  <c r="K29"/>
  <c r="I29"/>
  <c r="H29"/>
  <c r="G29"/>
  <c r="F29"/>
  <c r="E29"/>
  <c r="D29"/>
  <c r="A29"/>
  <c r="DD28"/>
  <c r="DE28" s="1"/>
  <c r="AD28"/>
  <c r="AC28"/>
  <c r="AB28"/>
  <c r="AR28" s="1"/>
  <c r="Y28"/>
  <c r="AK28" s="1"/>
  <c r="X28"/>
  <c r="AI28" s="1"/>
  <c r="W28"/>
  <c r="AH28" s="1"/>
  <c r="V28"/>
  <c r="AG28" s="1"/>
  <c r="U28"/>
  <c r="AF28" s="1"/>
  <c r="N28"/>
  <c r="M28"/>
  <c r="L28"/>
  <c r="K28"/>
  <c r="I28"/>
  <c r="H28"/>
  <c r="G28"/>
  <c r="F28"/>
  <c r="E28"/>
  <c r="D28"/>
  <c r="A28"/>
  <c r="DD27"/>
  <c r="DE27" s="1"/>
  <c r="AD27"/>
  <c r="AC27"/>
  <c r="AB27"/>
  <c r="AR27" s="1"/>
  <c r="Y27"/>
  <c r="AK27" s="1"/>
  <c r="X27"/>
  <c r="W27"/>
  <c r="AH27" s="1"/>
  <c r="V27"/>
  <c r="AG27" s="1"/>
  <c r="U27"/>
  <c r="AF27" s="1"/>
  <c r="N27"/>
  <c r="M27"/>
  <c r="L27"/>
  <c r="K27"/>
  <c r="I27"/>
  <c r="H27"/>
  <c r="G27"/>
  <c r="F27"/>
  <c r="E27"/>
  <c r="D27"/>
  <c r="A27"/>
  <c r="DD26"/>
  <c r="DE26" s="1"/>
  <c r="AD26"/>
  <c r="AC26"/>
  <c r="AB26"/>
  <c r="AR26" s="1"/>
  <c r="Y26"/>
  <c r="AK26" s="1"/>
  <c r="X26"/>
  <c r="AI26" s="1"/>
  <c r="W26"/>
  <c r="AH26" s="1"/>
  <c r="V26"/>
  <c r="AG26" s="1"/>
  <c r="U26"/>
  <c r="AF26" s="1"/>
  <c r="N26"/>
  <c r="M26"/>
  <c r="L26"/>
  <c r="K26"/>
  <c r="I26"/>
  <c r="H26"/>
  <c r="G26"/>
  <c r="F26"/>
  <c r="E26"/>
  <c r="D26"/>
  <c r="A26"/>
  <c r="DD25"/>
  <c r="DE25" s="1"/>
  <c r="AD25"/>
  <c r="AC25"/>
  <c r="AB25"/>
  <c r="AR25" s="1"/>
  <c r="Y25"/>
  <c r="AK25" s="1"/>
  <c r="X25"/>
  <c r="AI25" s="1"/>
  <c r="W25"/>
  <c r="AH25" s="1"/>
  <c r="V25"/>
  <c r="AG25" s="1"/>
  <c r="U25"/>
  <c r="AF25" s="1"/>
  <c r="N25"/>
  <c r="M25"/>
  <c r="L25"/>
  <c r="K25"/>
  <c r="I25"/>
  <c r="H25"/>
  <c r="G25"/>
  <c r="F25"/>
  <c r="E25"/>
  <c r="D25"/>
  <c r="A25"/>
  <c r="DD24"/>
  <c r="DE24" s="1"/>
  <c r="AD24"/>
  <c r="AC24"/>
  <c r="AB24"/>
  <c r="AR24" s="1"/>
  <c r="Y24"/>
  <c r="AK24" s="1"/>
  <c r="X24"/>
  <c r="AI24" s="1"/>
  <c r="W24"/>
  <c r="AH24" s="1"/>
  <c r="V24"/>
  <c r="AG24" s="1"/>
  <c r="U24"/>
  <c r="AF24" s="1"/>
  <c r="N24"/>
  <c r="M24"/>
  <c r="L24"/>
  <c r="K24"/>
  <c r="I24"/>
  <c r="H24"/>
  <c r="G24"/>
  <c r="F24"/>
  <c r="E24"/>
  <c r="D24"/>
  <c r="A24"/>
  <c r="DD23"/>
  <c r="DE23" s="1"/>
  <c r="AD23"/>
  <c r="AC23"/>
  <c r="AB23"/>
  <c r="AR23" s="1"/>
  <c r="Y23"/>
  <c r="AK23" s="1"/>
  <c r="X23"/>
  <c r="W23"/>
  <c r="AH23" s="1"/>
  <c r="V23"/>
  <c r="AG23" s="1"/>
  <c r="U23"/>
  <c r="AF23" s="1"/>
  <c r="N23"/>
  <c r="M23"/>
  <c r="L23"/>
  <c r="K23"/>
  <c r="I23"/>
  <c r="H23"/>
  <c r="G23"/>
  <c r="F23"/>
  <c r="E23"/>
  <c r="D23"/>
  <c r="A23"/>
  <c r="DD22"/>
  <c r="DE22" s="1"/>
  <c r="AD22"/>
  <c r="AC22"/>
  <c r="AB22"/>
  <c r="AR22" s="1"/>
  <c r="Y22"/>
  <c r="AK22" s="1"/>
  <c r="X22"/>
  <c r="AI22" s="1"/>
  <c r="W22"/>
  <c r="AH22" s="1"/>
  <c r="V22"/>
  <c r="AG22" s="1"/>
  <c r="U22"/>
  <c r="AF22" s="1"/>
  <c r="N22"/>
  <c r="M22"/>
  <c r="L22"/>
  <c r="K22"/>
  <c r="I22"/>
  <c r="H22"/>
  <c r="G22"/>
  <c r="F22"/>
  <c r="E22"/>
  <c r="D22"/>
  <c r="A22"/>
  <c r="DD21"/>
  <c r="DE21" s="1"/>
  <c r="AD21"/>
  <c r="AC21"/>
  <c r="AB21"/>
  <c r="AR21" s="1"/>
  <c r="Y21"/>
  <c r="AK21" s="1"/>
  <c r="X21"/>
  <c r="AI21" s="1"/>
  <c r="W21"/>
  <c r="AH21" s="1"/>
  <c r="V21"/>
  <c r="AG21" s="1"/>
  <c r="U21"/>
  <c r="AF21" s="1"/>
  <c r="N21"/>
  <c r="M21"/>
  <c r="L21"/>
  <c r="K21"/>
  <c r="I21"/>
  <c r="H21"/>
  <c r="G21"/>
  <c r="F21"/>
  <c r="E21"/>
  <c r="D21"/>
  <c r="A21"/>
  <c r="DD20"/>
  <c r="DE20" s="1"/>
  <c r="AD20"/>
  <c r="AC20"/>
  <c r="AB20"/>
  <c r="AR20" s="1"/>
  <c r="Y20"/>
  <c r="AK20" s="1"/>
  <c r="X20"/>
  <c r="AI20" s="1"/>
  <c r="W20"/>
  <c r="AH20" s="1"/>
  <c r="V20"/>
  <c r="AG20" s="1"/>
  <c r="U20"/>
  <c r="AF20" s="1"/>
  <c r="N20"/>
  <c r="M20"/>
  <c r="L20"/>
  <c r="K20"/>
  <c r="I20"/>
  <c r="H20"/>
  <c r="G20"/>
  <c r="F20"/>
  <c r="E20"/>
  <c r="D20"/>
  <c r="A20"/>
  <c r="DD19"/>
  <c r="DE19" s="1"/>
  <c r="AW19"/>
  <c r="AN19"/>
  <c r="AD19"/>
  <c r="AC19"/>
  <c r="AB19"/>
  <c r="AR19" s="1"/>
  <c r="Y19"/>
  <c r="AK19" s="1"/>
  <c r="X19"/>
  <c r="AP19" s="1"/>
  <c r="W19"/>
  <c r="AH19" s="1"/>
  <c r="V19"/>
  <c r="AG19" s="1"/>
  <c r="U19"/>
  <c r="AF19" s="1"/>
  <c r="N19"/>
  <c r="M19"/>
  <c r="L19"/>
  <c r="K19"/>
  <c r="I19"/>
  <c r="H19"/>
  <c r="G19"/>
  <c r="F19"/>
  <c r="E19"/>
  <c r="D19"/>
  <c r="A19"/>
  <c r="DD18"/>
  <c r="DE18" s="1"/>
  <c r="AW18"/>
  <c r="AN18"/>
  <c r="AD18"/>
  <c r="AC18"/>
  <c r="AB18"/>
  <c r="AR18" s="1"/>
  <c r="Y18"/>
  <c r="AK18" s="1"/>
  <c r="X18"/>
  <c r="AP18" s="1"/>
  <c r="W18"/>
  <c r="AH18" s="1"/>
  <c r="V18"/>
  <c r="AG18" s="1"/>
  <c r="U18"/>
  <c r="AF18" s="1"/>
  <c r="N18"/>
  <c r="M18"/>
  <c r="L18"/>
  <c r="K18"/>
  <c r="I18"/>
  <c r="H18"/>
  <c r="G18"/>
  <c r="F18"/>
  <c r="E18"/>
  <c r="D18"/>
  <c r="A18"/>
  <c r="DD17"/>
  <c r="DE17" s="1"/>
  <c r="AW17"/>
  <c r="AN17"/>
  <c r="AD17"/>
  <c r="AC17"/>
  <c r="AB17"/>
  <c r="AR17" s="1"/>
  <c r="Y17"/>
  <c r="AK17" s="1"/>
  <c r="X17"/>
  <c r="AI17" s="1"/>
  <c r="W17"/>
  <c r="AH17" s="1"/>
  <c r="V17"/>
  <c r="AG17" s="1"/>
  <c r="U17"/>
  <c r="AF17" s="1"/>
  <c r="N17"/>
  <c r="M17"/>
  <c r="L17"/>
  <c r="K17"/>
  <c r="I17"/>
  <c r="H17"/>
  <c r="G17"/>
  <c r="F17"/>
  <c r="E17"/>
  <c r="D17"/>
  <c r="A17"/>
  <c r="DD16"/>
  <c r="DE16" s="1"/>
  <c r="AW16"/>
  <c r="AN16"/>
  <c r="AD16"/>
  <c r="AC16"/>
  <c r="AB16"/>
  <c r="AR16" s="1"/>
  <c r="Y16"/>
  <c r="AK16" s="1"/>
  <c r="X16"/>
  <c r="AI16" s="1"/>
  <c r="W16"/>
  <c r="AH16" s="1"/>
  <c r="V16"/>
  <c r="AG16" s="1"/>
  <c r="U16"/>
  <c r="AF16" s="1"/>
  <c r="N16"/>
  <c r="M16"/>
  <c r="L16"/>
  <c r="K16"/>
  <c r="I16"/>
  <c r="H16"/>
  <c r="G16"/>
  <c r="F16"/>
  <c r="E16"/>
  <c r="D16"/>
  <c r="A16"/>
  <c r="DD15"/>
  <c r="DE15" s="1"/>
  <c r="AW15"/>
  <c r="AN15"/>
  <c r="AD15"/>
  <c r="AC15"/>
  <c r="AB15"/>
  <c r="AR15" s="1"/>
  <c r="Y15"/>
  <c r="AK15" s="1"/>
  <c r="X15"/>
  <c r="AI15" s="1"/>
  <c r="W15"/>
  <c r="AH15" s="1"/>
  <c r="V15"/>
  <c r="AG15" s="1"/>
  <c r="U15"/>
  <c r="AF15" s="1"/>
  <c r="N15"/>
  <c r="M15"/>
  <c r="L15"/>
  <c r="K15"/>
  <c r="I15"/>
  <c r="H15"/>
  <c r="G15"/>
  <c r="F15"/>
  <c r="E15"/>
  <c r="D15"/>
  <c r="A15"/>
  <c r="DD14"/>
  <c r="DE14" s="1"/>
  <c r="AX14"/>
  <c r="AW14"/>
  <c r="AN14"/>
  <c r="AD14"/>
  <c r="AC14"/>
  <c r="AB14"/>
  <c r="AR14" s="1"/>
  <c r="Y14"/>
  <c r="AK14" s="1"/>
  <c r="X14"/>
  <c r="AI14" s="1"/>
  <c r="W14"/>
  <c r="AH14" s="1"/>
  <c r="V14"/>
  <c r="AG14" s="1"/>
  <c r="U14"/>
  <c r="AF14" s="1"/>
  <c r="N14"/>
  <c r="M14"/>
  <c r="L14"/>
  <c r="K14"/>
  <c r="I14"/>
  <c r="H14"/>
  <c r="G14"/>
  <c r="F14"/>
  <c r="E14"/>
  <c r="D14"/>
  <c r="A14"/>
  <c r="DD13"/>
  <c r="DE13" s="1"/>
  <c r="AW13"/>
  <c r="AN13"/>
  <c r="AD13"/>
  <c r="AC13"/>
  <c r="AB13"/>
  <c r="AR13" s="1"/>
  <c r="Y13"/>
  <c r="AK13" s="1"/>
  <c r="X13"/>
  <c r="AP13" s="1"/>
  <c r="W13"/>
  <c r="AH13" s="1"/>
  <c r="V13"/>
  <c r="AG13" s="1"/>
  <c r="U13"/>
  <c r="AF13" s="1"/>
  <c r="N13"/>
  <c r="M13"/>
  <c r="L13"/>
  <c r="K13"/>
  <c r="I13"/>
  <c r="H13"/>
  <c r="G13"/>
  <c r="F13"/>
  <c r="E13"/>
  <c r="D13"/>
  <c r="A13"/>
  <c r="DD12"/>
  <c r="DE12" s="1"/>
  <c r="AW12"/>
  <c r="AN12"/>
  <c r="AD12"/>
  <c r="AC12"/>
  <c r="AB12"/>
  <c r="AR12" s="1"/>
  <c r="Y12"/>
  <c r="AK12" s="1"/>
  <c r="X12"/>
  <c r="AI12" s="1"/>
  <c r="W12"/>
  <c r="AH12" s="1"/>
  <c r="V12"/>
  <c r="AG12" s="1"/>
  <c r="U12"/>
  <c r="AF12" s="1"/>
  <c r="N12"/>
  <c r="M12"/>
  <c r="L12"/>
  <c r="K12"/>
  <c r="I12"/>
  <c r="H12"/>
  <c r="G12"/>
  <c r="F12"/>
  <c r="E12"/>
  <c r="D12"/>
  <c r="A12"/>
  <c r="DD11"/>
  <c r="DE11" s="1"/>
  <c r="AX11"/>
  <c r="AW11"/>
  <c r="AN11"/>
  <c r="AD11"/>
  <c r="AC11"/>
  <c r="AB11"/>
  <c r="AR11" s="1"/>
  <c r="Y11"/>
  <c r="AK11" s="1"/>
  <c r="X11"/>
  <c r="AP11" s="1"/>
  <c r="W11"/>
  <c r="AH11" s="1"/>
  <c r="V11"/>
  <c r="AG11" s="1"/>
  <c r="U11"/>
  <c r="AF11" s="1"/>
  <c r="N11"/>
  <c r="M11"/>
  <c r="L11"/>
  <c r="K11"/>
  <c r="I11"/>
  <c r="H11"/>
  <c r="G11"/>
  <c r="F11"/>
  <c r="E11"/>
  <c r="D11"/>
  <c r="A11"/>
  <c r="DD10"/>
  <c r="DE10" s="1"/>
  <c r="AW10"/>
  <c r="AN10"/>
  <c r="AD10"/>
  <c r="AC10"/>
  <c r="AB10"/>
  <c r="AR10" s="1"/>
  <c r="Y10"/>
  <c r="AK10" s="1"/>
  <c r="X10"/>
  <c r="AP10" s="1"/>
  <c r="W10"/>
  <c r="AH10" s="1"/>
  <c r="V10"/>
  <c r="AG10" s="1"/>
  <c r="U10"/>
  <c r="AF10" s="1"/>
  <c r="N10"/>
  <c r="M10"/>
  <c r="L10"/>
  <c r="K10"/>
  <c r="I10"/>
  <c r="H10"/>
  <c r="G10"/>
  <c r="F10"/>
  <c r="E10"/>
  <c r="D10"/>
  <c r="A10"/>
  <c r="DD9"/>
  <c r="DE9" s="1"/>
  <c r="AW9"/>
  <c r="AN9"/>
  <c r="AD9"/>
  <c r="AC9"/>
  <c r="AB9"/>
  <c r="AR9" s="1"/>
  <c r="Y9"/>
  <c r="AK9" s="1"/>
  <c r="X9"/>
  <c r="AP9" s="1"/>
  <c r="W9"/>
  <c r="AH9" s="1"/>
  <c r="V9"/>
  <c r="AG9" s="1"/>
  <c r="U9"/>
  <c r="AF9" s="1"/>
  <c r="N9"/>
  <c r="M9"/>
  <c r="L9"/>
  <c r="K9"/>
  <c r="I9"/>
  <c r="H9"/>
  <c r="G9"/>
  <c r="F9"/>
  <c r="E9"/>
  <c r="D9"/>
  <c r="A9"/>
  <c r="DD8"/>
  <c r="DE8" s="1"/>
  <c r="AX8"/>
  <c r="AW8"/>
  <c r="AN8"/>
  <c r="AD8"/>
  <c r="AC8"/>
  <c r="AB8"/>
  <c r="AR8" s="1"/>
  <c r="Y8"/>
  <c r="AK8" s="1"/>
  <c r="X8"/>
  <c r="AI8" s="1"/>
  <c r="W8"/>
  <c r="AH8" s="1"/>
  <c r="V8"/>
  <c r="AG8" s="1"/>
  <c r="U8"/>
  <c r="AF8" s="1"/>
  <c r="N8"/>
  <c r="M8"/>
  <c r="L8"/>
  <c r="K8"/>
  <c r="I8"/>
  <c r="H8"/>
  <c r="G8"/>
  <c r="F8"/>
  <c r="E8"/>
  <c r="D8"/>
  <c r="A8"/>
  <c r="DD7"/>
  <c r="DE7" s="1"/>
  <c r="AW7"/>
  <c r="AN7"/>
  <c r="AD7"/>
  <c r="AC7"/>
  <c r="AB7"/>
  <c r="AR7" s="1"/>
  <c r="Y7"/>
  <c r="AK7" s="1"/>
  <c r="X7"/>
  <c r="AI7" s="1"/>
  <c r="W7"/>
  <c r="AH7" s="1"/>
  <c r="V7"/>
  <c r="AG7" s="1"/>
  <c r="U7"/>
  <c r="AF7" s="1"/>
  <c r="N7"/>
  <c r="M7"/>
  <c r="L7"/>
  <c r="K7"/>
  <c r="I7"/>
  <c r="H7"/>
  <c r="G7"/>
  <c r="F7"/>
  <c r="E7"/>
  <c r="D7"/>
  <c r="A7"/>
  <c r="DD6"/>
  <c r="DE6" s="1"/>
  <c r="AW6"/>
  <c r="AN6"/>
  <c r="AD6"/>
  <c r="AC6"/>
  <c r="AB6"/>
  <c r="AR6" s="1"/>
  <c r="Y6"/>
  <c r="AK6" s="1"/>
  <c r="X6"/>
  <c r="AI6" s="1"/>
  <c r="W6"/>
  <c r="AH6" s="1"/>
  <c r="V6"/>
  <c r="AG6" s="1"/>
  <c r="U6"/>
  <c r="AF6" s="1"/>
  <c r="N6"/>
  <c r="M6"/>
  <c r="L6"/>
  <c r="K6"/>
  <c r="I6"/>
  <c r="H6"/>
  <c r="G6"/>
  <c r="F6"/>
  <c r="E6"/>
  <c r="D6"/>
  <c r="A6"/>
  <c r="DD5"/>
  <c r="DE5" s="1"/>
  <c r="AX5"/>
  <c r="AW5"/>
  <c r="AN5"/>
  <c r="AD5"/>
  <c r="AC5"/>
  <c r="AB5"/>
  <c r="AR5" s="1"/>
  <c r="Y5"/>
  <c r="AK5" s="1"/>
  <c r="X5"/>
  <c r="AP5" s="1"/>
  <c r="W5"/>
  <c r="AH5" s="1"/>
  <c r="V5"/>
  <c r="AG5" s="1"/>
  <c r="U5"/>
  <c r="AF5" s="1"/>
  <c r="N5"/>
  <c r="M5"/>
  <c r="L5"/>
  <c r="K5"/>
  <c r="I5"/>
  <c r="H5"/>
  <c r="G5"/>
  <c r="F5"/>
  <c r="E5"/>
  <c r="D5"/>
  <c r="A5"/>
  <c r="DD4"/>
  <c r="DE4" s="1"/>
  <c r="AW4"/>
  <c r="AN4"/>
  <c r="AD4"/>
  <c r="AB4"/>
  <c r="AR4" s="1"/>
  <c r="Y4"/>
  <c r="AK4" s="1"/>
  <c r="X4"/>
  <c r="AI4" s="1"/>
  <c r="W4"/>
  <c r="AH4" s="1"/>
  <c r="V4"/>
  <c r="AG4" s="1"/>
  <c r="U4"/>
  <c r="AF4" s="1"/>
  <c r="N4"/>
  <c r="M4"/>
  <c r="K4"/>
  <c r="H4"/>
  <c r="F4"/>
  <c r="D4"/>
  <c r="A4"/>
  <c r="K255" i="6"/>
  <c r="K254"/>
  <c r="K253"/>
  <c r="K252"/>
  <c r="K251"/>
  <c r="Z246" i="5" s="1"/>
  <c r="AL246" s="1"/>
  <c r="K250" i="6"/>
  <c r="K249"/>
  <c r="K248"/>
  <c r="K247"/>
  <c r="K246"/>
  <c r="K245"/>
  <c r="K244"/>
  <c r="K243"/>
  <c r="K242"/>
  <c r="Z224" i="5" s="1"/>
  <c r="AL224" s="1"/>
  <c r="K241" i="6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Z8" i="5" s="1"/>
  <c r="AL8" s="1"/>
  <c r="K213" i="6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Z25" i="5" s="1"/>
  <c r="AL25" s="1"/>
  <c r="K167" i="6"/>
  <c r="K166"/>
  <c r="K165"/>
  <c r="K164"/>
  <c r="K163"/>
  <c r="K162"/>
  <c r="K161"/>
  <c r="K160"/>
  <c r="K159"/>
  <c r="K158"/>
  <c r="K157"/>
  <c r="K156"/>
  <c r="K155"/>
  <c r="K154"/>
  <c r="K153"/>
  <c r="K152"/>
  <c r="Z149" i="5" s="1"/>
  <c r="AL149" s="1"/>
  <c r="K151" i="6"/>
  <c r="K150"/>
  <c r="K149"/>
  <c r="K148"/>
  <c r="K147"/>
  <c r="K146"/>
  <c r="K145"/>
  <c r="K144"/>
  <c r="K143"/>
  <c r="K142"/>
  <c r="K141"/>
  <c r="K140"/>
  <c r="K139"/>
  <c r="Z39" i="5" s="1"/>
  <c r="AL39" s="1"/>
  <c r="K138" i="6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Z218" i="5" s="1"/>
  <c r="AL218" s="1"/>
  <c r="K109" i="6"/>
  <c r="K108"/>
  <c r="K107"/>
  <c r="K106"/>
  <c r="K105"/>
  <c r="K104"/>
  <c r="Z195" i="5" s="1"/>
  <c r="AL195" s="1"/>
  <c r="K103" i="6"/>
  <c r="K102"/>
  <c r="K101"/>
  <c r="K100"/>
  <c r="K99"/>
  <c r="K98"/>
  <c r="K97"/>
  <c r="K96"/>
  <c r="K95"/>
  <c r="K94"/>
  <c r="K93"/>
  <c r="K92"/>
  <c r="K91"/>
  <c r="K90"/>
  <c r="Z74" i="5" s="1"/>
  <c r="AL74" s="1"/>
  <c r="K89" i="6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Z73" i="5" s="1"/>
  <c r="AL73" s="1"/>
  <c r="K70" i="6"/>
  <c r="Z4" i="5" s="1"/>
  <c r="AL4" s="1"/>
  <c r="K69" i="6"/>
  <c r="K68"/>
  <c r="K67"/>
  <c r="K66"/>
  <c r="K65"/>
  <c r="K64"/>
  <c r="K63"/>
  <c r="K62"/>
  <c r="Z23" i="5" s="1"/>
  <c r="AL23" s="1"/>
  <c r="K61" i="6"/>
  <c r="K60"/>
  <c r="K59"/>
  <c r="K58"/>
  <c r="K57"/>
  <c r="K56"/>
  <c r="K55"/>
  <c r="K54"/>
  <c r="K53"/>
  <c r="K52"/>
  <c r="Z133" i="5" s="1"/>
  <c r="AL133" s="1"/>
  <c r="K51" i="6"/>
  <c r="Z19" i="5" s="1"/>
  <c r="AL19" s="1"/>
  <c r="K50" i="6"/>
  <c r="K49"/>
  <c r="K48"/>
  <c r="Z168" i="5" s="1"/>
  <c r="AL168" s="1"/>
  <c r="K47" i="6"/>
  <c r="Z68" i="5" s="1"/>
  <c r="AL68" s="1"/>
  <c r="K46" i="6"/>
  <c r="K45"/>
  <c r="K44"/>
  <c r="K43"/>
  <c r="K42"/>
  <c r="Z175" i="5" s="1"/>
  <c r="AL175" s="1"/>
  <c r="K41" i="6"/>
  <c r="K40"/>
  <c r="K39"/>
  <c r="K38"/>
  <c r="K37"/>
  <c r="K36"/>
  <c r="Z112" i="5" s="1"/>
  <c r="AL112" s="1"/>
  <c r="K35" i="6"/>
  <c r="K34"/>
  <c r="K33"/>
  <c r="K32"/>
  <c r="K31"/>
  <c r="K30"/>
  <c r="K29"/>
  <c r="Z6" i="5" s="1"/>
  <c r="AL6" s="1"/>
  <c r="K28" i="6"/>
  <c r="K27"/>
  <c r="K26"/>
  <c r="K25"/>
  <c r="K24"/>
  <c r="K23"/>
  <c r="K22"/>
  <c r="K21"/>
  <c r="K20"/>
  <c r="K19"/>
  <c r="K18"/>
  <c r="Z7" i="5" s="1"/>
  <c r="AL7" s="1"/>
  <c r="K17" i="6"/>
  <c r="K16"/>
  <c r="K15"/>
  <c r="K14"/>
  <c r="K13"/>
  <c r="K12"/>
  <c r="K11"/>
  <c r="K10"/>
  <c r="K9"/>
  <c r="K8"/>
  <c r="K7"/>
  <c r="K6"/>
  <c r="K5"/>
  <c r="K4"/>
  <c r="K3"/>
  <c r="Z211" i="5" s="1"/>
  <c r="AL211" s="1"/>
  <c r="K2" i="6"/>
  <c r="K1"/>
  <c r="U256" i="2"/>
  <c r="A256"/>
  <c r="U255"/>
  <c r="A255"/>
  <c r="U254"/>
  <c r="A254"/>
  <c r="U253"/>
  <c r="A253"/>
  <c r="U252"/>
  <c r="A252"/>
  <c r="U251"/>
  <c r="A251"/>
  <c r="U250"/>
  <c r="A250"/>
  <c r="U249"/>
  <c r="A249"/>
  <c r="U248"/>
  <c r="A248"/>
  <c r="U247"/>
  <c r="A247"/>
  <c r="U246"/>
  <c r="A246"/>
  <c r="U245"/>
  <c r="A245"/>
  <c r="U244"/>
  <c r="A244"/>
  <c r="U243"/>
  <c r="A243"/>
  <c r="U242"/>
  <c r="A242"/>
  <c r="U241"/>
  <c r="A241"/>
  <c r="U240"/>
  <c r="A240"/>
  <c r="U239"/>
  <c r="A239"/>
  <c r="U238"/>
  <c r="U237"/>
  <c r="U236"/>
  <c r="U235"/>
  <c r="U234"/>
  <c r="U233"/>
  <c r="U232"/>
  <c r="U231"/>
  <c r="U230"/>
  <c r="U229"/>
  <c r="U228"/>
  <c r="U227"/>
  <c r="U226"/>
  <c r="U225"/>
  <c r="U224"/>
  <c r="U223"/>
  <c r="U222"/>
  <c r="U221"/>
  <c r="U220"/>
  <c r="U219"/>
  <c r="U218"/>
  <c r="U217"/>
  <c r="U216"/>
  <c r="U215"/>
  <c r="U214"/>
  <c r="U213"/>
  <c r="U212"/>
  <c r="U211"/>
  <c r="U210"/>
  <c r="U209"/>
  <c r="U208"/>
  <c r="U207"/>
  <c r="U206"/>
  <c r="U205"/>
  <c r="U204"/>
  <c r="U203"/>
  <c r="U202"/>
  <c r="U201"/>
  <c r="U200"/>
  <c r="U199"/>
  <c r="U198"/>
  <c r="U197"/>
  <c r="U196"/>
  <c r="U195"/>
  <c r="U194"/>
  <c r="U193"/>
  <c r="U192"/>
  <c r="U191"/>
  <c r="U190"/>
  <c r="U189"/>
  <c r="U188"/>
  <c r="U187"/>
  <c r="U186"/>
  <c r="U185"/>
  <c r="U184"/>
  <c r="U183"/>
  <c r="U182"/>
  <c r="U181"/>
  <c r="U180"/>
  <c r="U179"/>
  <c r="U178"/>
  <c r="U177"/>
  <c r="U176"/>
  <c r="U175"/>
  <c r="U174"/>
  <c r="U173"/>
  <c r="U172"/>
  <c r="U171"/>
  <c r="U170"/>
  <c r="U169"/>
  <c r="U168"/>
  <c r="U167"/>
  <c r="U166"/>
  <c r="U165"/>
  <c r="U164"/>
  <c r="U163"/>
  <c r="U162"/>
  <c r="U161"/>
  <c r="U160"/>
  <c r="U159"/>
  <c r="U158"/>
  <c r="U157"/>
  <c r="U156"/>
  <c r="U155"/>
  <c r="U154"/>
  <c r="U153"/>
  <c r="U152"/>
  <c r="U151"/>
  <c r="U150"/>
  <c r="U149"/>
  <c r="U148"/>
  <c r="U147"/>
  <c r="U146"/>
  <c r="U145"/>
  <c r="U144"/>
  <c r="U143"/>
  <c r="U142"/>
  <c r="U141"/>
  <c r="U140"/>
  <c r="U139"/>
  <c r="U138"/>
  <c r="U137"/>
  <c r="U136"/>
  <c r="U135"/>
  <c r="U134"/>
  <c r="U133"/>
  <c r="U132"/>
  <c r="U131"/>
  <c r="U130"/>
  <c r="U129"/>
  <c r="U128"/>
  <c r="U127"/>
  <c r="U126"/>
  <c r="U125"/>
  <c r="U124"/>
  <c r="U123"/>
  <c r="U122"/>
  <c r="U121"/>
  <c r="U120"/>
  <c r="U119"/>
  <c r="U118"/>
  <c r="U117"/>
  <c r="U116"/>
  <c r="U115"/>
  <c r="U114"/>
  <c r="U113"/>
  <c r="U112"/>
  <c r="U111"/>
  <c r="U110"/>
  <c r="U109"/>
  <c r="U108"/>
  <c r="U107"/>
  <c r="U106"/>
  <c r="U105"/>
  <c r="U104"/>
  <c r="U103"/>
  <c r="U102"/>
  <c r="U101"/>
  <c r="U100"/>
  <c r="U99"/>
  <c r="U98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U2"/>
  <c r="S6" i="5"/>
  <c r="BA6" s="1"/>
  <c r="BD6" s="1"/>
  <c r="R6"/>
  <c r="AZ6" s="1"/>
  <c r="BC6" s="1"/>
  <c r="Q6"/>
  <c r="AY6" s="1"/>
  <c r="S247"/>
  <c r="R247"/>
  <c r="Q247"/>
  <c r="P247"/>
  <c r="S134"/>
  <c r="R134"/>
  <c r="Q134"/>
  <c r="P134"/>
  <c r="R197"/>
  <c r="P197"/>
  <c r="S47"/>
  <c r="R47"/>
  <c r="Q47"/>
  <c r="P47"/>
  <c r="S232"/>
  <c r="R232"/>
  <c r="Q232"/>
  <c r="P232"/>
  <c r="S181"/>
  <c r="R181"/>
  <c r="Q181"/>
  <c r="P181"/>
  <c r="S8"/>
  <c r="BA8" s="1"/>
  <c r="BD8" s="1"/>
  <c r="R8"/>
  <c r="AZ8" s="1"/>
  <c r="BC8" s="1"/>
  <c r="Q8"/>
  <c r="AY8" s="1"/>
  <c r="BB8" s="1"/>
  <c r="P8"/>
  <c r="S219"/>
  <c r="R219"/>
  <c r="Q219"/>
  <c r="P219"/>
  <c r="S38"/>
  <c r="R38"/>
  <c r="Q38"/>
  <c r="P38"/>
  <c r="S57"/>
  <c r="R57"/>
  <c r="Q57"/>
  <c r="P57"/>
  <c r="S30"/>
  <c r="R30"/>
  <c r="Q30"/>
  <c r="P30"/>
  <c r="S29"/>
  <c r="R29"/>
  <c r="Q29"/>
  <c r="P29"/>
  <c r="S53"/>
  <c r="R53"/>
  <c r="Q53"/>
  <c r="P53"/>
  <c r="S36"/>
  <c r="R36"/>
  <c r="Q36"/>
  <c r="P36"/>
  <c r="S17"/>
  <c r="BA17" s="1"/>
  <c r="BD17" s="1"/>
  <c r="R17"/>
  <c r="AZ17" s="1"/>
  <c r="BC17" s="1"/>
  <c r="Q17"/>
  <c r="AY17" s="1"/>
  <c r="BB17" s="1"/>
  <c r="P17"/>
  <c r="S76"/>
  <c r="R76"/>
  <c r="Q76"/>
  <c r="P76"/>
  <c r="S89"/>
  <c r="R89"/>
  <c r="Q89"/>
  <c r="P89"/>
  <c r="S54"/>
  <c r="R54"/>
  <c r="Q54"/>
  <c r="P54"/>
  <c r="S50"/>
  <c r="R50"/>
  <c r="Q50"/>
  <c r="P50"/>
  <c r="S142"/>
  <c r="R142"/>
  <c r="Q142"/>
  <c r="P142"/>
  <c r="S146"/>
  <c r="Q146"/>
  <c r="P146"/>
  <c r="S44"/>
  <c r="R44"/>
  <c r="Q44"/>
  <c r="P44"/>
  <c r="S144"/>
  <c r="R144"/>
  <c r="Q144"/>
  <c r="P144"/>
  <c r="S120"/>
  <c r="R120"/>
  <c r="Q120"/>
  <c r="P120"/>
  <c r="S149"/>
  <c r="R149"/>
  <c r="Q149"/>
  <c r="P149"/>
  <c r="S233"/>
  <c r="R233"/>
  <c r="Q233"/>
  <c r="P233"/>
  <c r="S70"/>
  <c r="R70"/>
  <c r="Q70"/>
  <c r="P70"/>
  <c r="S189"/>
  <c r="R189"/>
  <c r="Q189"/>
  <c r="P189"/>
  <c r="S188"/>
  <c r="R188"/>
  <c r="Q188"/>
  <c r="P188"/>
  <c r="S222"/>
  <c r="P222"/>
  <c r="S101"/>
  <c r="R101"/>
  <c r="Q101"/>
  <c r="P101"/>
  <c r="S163"/>
  <c r="R163"/>
  <c r="Q163"/>
  <c r="P163"/>
  <c r="S162"/>
  <c r="R162"/>
  <c r="Q162"/>
  <c r="P162"/>
  <c r="S124"/>
  <c r="R124"/>
  <c r="Q124"/>
  <c r="P124"/>
  <c r="S14"/>
  <c r="BA14" s="1"/>
  <c r="BD14" s="1"/>
  <c r="R14"/>
  <c r="AZ14" s="1"/>
  <c r="BC14" s="1"/>
  <c r="Q14"/>
  <c r="AY14" s="1"/>
  <c r="BB14" s="1"/>
  <c r="P14"/>
  <c r="S202"/>
  <c r="R202"/>
  <c r="Q202"/>
  <c r="P202"/>
  <c r="S212"/>
  <c r="R212"/>
  <c r="Q212"/>
  <c r="P212"/>
  <c r="S184"/>
  <c r="P184"/>
  <c r="S160"/>
  <c r="R160"/>
  <c r="Q160"/>
  <c r="P160"/>
  <c r="S136"/>
  <c r="R136"/>
  <c r="Q136"/>
  <c r="P136"/>
  <c r="S59"/>
  <c r="R59"/>
  <c r="Q59"/>
  <c r="P59"/>
  <c r="S193"/>
  <c r="R193"/>
  <c r="Q193"/>
  <c r="P193"/>
  <c r="S82"/>
  <c r="R82"/>
  <c r="Q82"/>
  <c r="P82"/>
  <c r="S218"/>
  <c r="R218"/>
  <c r="Q218"/>
  <c r="P218"/>
  <c r="S186"/>
  <c r="R186"/>
  <c r="Q186"/>
  <c r="P186"/>
  <c r="S125"/>
  <c r="R125"/>
  <c r="Q125"/>
  <c r="P125"/>
  <c r="S230"/>
  <c r="R230"/>
  <c r="Q230"/>
  <c r="P230"/>
  <c r="S126"/>
  <c r="R126"/>
  <c r="Q126"/>
  <c r="P126"/>
  <c r="S69"/>
  <c r="R69"/>
  <c r="Q69"/>
  <c r="P69"/>
  <c r="S91"/>
  <c r="R91"/>
  <c r="Q91"/>
  <c r="P91"/>
  <c r="P46"/>
  <c r="S65"/>
  <c r="R18"/>
  <c r="AZ18" s="1"/>
  <c r="BC18" s="1"/>
  <c r="Q65"/>
  <c r="P18"/>
  <c r="S182"/>
  <c r="R182"/>
  <c r="Q182"/>
  <c r="P182"/>
  <c r="S234"/>
  <c r="R234"/>
  <c r="Q234"/>
  <c r="P234"/>
  <c r="S171"/>
  <c r="R171"/>
  <c r="Q171"/>
  <c r="P171"/>
  <c r="S174"/>
  <c r="R174"/>
  <c r="Q174"/>
  <c r="P174"/>
  <c r="S216"/>
  <c r="Q216"/>
  <c r="P216"/>
  <c r="S100"/>
  <c r="R100"/>
  <c r="Q100"/>
  <c r="P100"/>
  <c r="S150"/>
  <c r="Q150"/>
  <c r="P150"/>
  <c r="S223"/>
  <c r="R223"/>
  <c r="Q223"/>
  <c r="P223"/>
  <c r="S173"/>
  <c r="R173"/>
  <c r="Q173"/>
  <c r="P173"/>
  <c r="S237"/>
  <c r="R237"/>
  <c r="Q237"/>
  <c r="P237"/>
  <c r="S238"/>
  <c r="R238"/>
  <c r="Q238"/>
  <c r="P238"/>
  <c r="S235"/>
  <c r="R235"/>
  <c r="Q235"/>
  <c r="P235"/>
  <c r="S49"/>
  <c r="R64"/>
  <c r="P64"/>
  <c r="P250"/>
  <c r="S21"/>
  <c r="R21"/>
  <c r="Q21"/>
  <c r="P21"/>
  <c r="S195"/>
  <c r="R195"/>
  <c r="Q195"/>
  <c r="P195"/>
  <c r="S104"/>
  <c r="R104"/>
  <c r="Q104"/>
  <c r="P104"/>
  <c r="S157"/>
  <c r="R157"/>
  <c r="Q157"/>
  <c r="P157"/>
  <c r="S52"/>
  <c r="R52"/>
  <c r="Q52"/>
  <c r="P52"/>
  <c r="S62"/>
  <c r="R62"/>
  <c r="Q62"/>
  <c r="P62"/>
  <c r="S56"/>
  <c r="R56"/>
  <c r="Q56"/>
  <c r="P56"/>
  <c r="S90"/>
  <c r="R90"/>
  <c r="Q90"/>
  <c r="P90"/>
  <c r="S40"/>
  <c r="R114"/>
  <c r="Q40"/>
  <c r="P114"/>
  <c r="S11"/>
  <c r="BA11" s="1"/>
  <c r="BD11" s="1"/>
  <c r="R11"/>
  <c r="AZ11" s="1"/>
  <c r="BC11" s="1"/>
  <c r="Q11"/>
  <c r="AY11" s="1"/>
  <c r="BB11" s="1"/>
  <c r="P11"/>
  <c r="S221"/>
  <c r="R221"/>
  <c r="Q221"/>
  <c r="P221"/>
  <c r="S155"/>
  <c r="R155"/>
  <c r="Q155"/>
  <c r="P155"/>
  <c r="S172"/>
  <c r="R172"/>
  <c r="P172"/>
  <c r="R43"/>
  <c r="P43"/>
  <c r="S205"/>
  <c r="R205"/>
  <c r="Q205"/>
  <c r="P205"/>
  <c r="S28"/>
  <c r="R28"/>
  <c r="Q28"/>
  <c r="P28"/>
  <c r="S108"/>
  <c r="R108"/>
  <c r="Q108"/>
  <c r="P108"/>
  <c r="S93"/>
  <c r="R93"/>
  <c r="Q93"/>
  <c r="P93"/>
  <c r="S251"/>
  <c r="R251"/>
  <c r="Q251"/>
  <c r="P251"/>
  <c r="S119"/>
  <c r="R119"/>
  <c r="Q119"/>
  <c r="P119"/>
  <c r="S152"/>
  <c r="S158"/>
  <c r="R158"/>
  <c r="Q158"/>
  <c r="P158"/>
  <c r="S74"/>
  <c r="R74"/>
  <c r="Q74"/>
  <c r="P74"/>
  <c r="S12"/>
  <c r="BA12" s="1"/>
  <c r="BD12" s="1"/>
  <c r="R12"/>
  <c r="AZ12" s="1"/>
  <c r="BC12" s="1"/>
  <c r="Q12"/>
  <c r="AY12" s="1"/>
  <c r="BB12" s="1"/>
  <c r="P12"/>
  <c r="S131"/>
  <c r="R131"/>
  <c r="Q131"/>
  <c r="P131"/>
  <c r="S141"/>
  <c r="R141"/>
  <c r="Q141"/>
  <c r="P141"/>
  <c r="S166"/>
  <c r="R166"/>
  <c r="Q166"/>
  <c r="P166"/>
  <c r="S68"/>
  <c r="R68"/>
  <c r="Q68"/>
  <c r="P68"/>
  <c r="S107"/>
  <c r="R107"/>
  <c r="Q107"/>
  <c r="P107"/>
  <c r="P164"/>
  <c r="S170"/>
  <c r="R170"/>
  <c r="Q170"/>
  <c r="P170"/>
  <c r="S252"/>
  <c r="R252"/>
  <c r="Q252"/>
  <c r="P252"/>
  <c r="S78"/>
  <c r="R78"/>
  <c r="Q78"/>
  <c r="P78"/>
  <c r="S236"/>
  <c r="R236"/>
  <c r="Q236"/>
  <c r="P236"/>
  <c r="S242"/>
  <c r="R122"/>
  <c r="Q242"/>
  <c r="P122"/>
  <c r="S135"/>
  <c r="R135"/>
  <c r="Q135"/>
  <c r="P135"/>
  <c r="S129"/>
  <c r="R129"/>
  <c r="Q5"/>
  <c r="AY5" s="1"/>
  <c r="BB5" s="1"/>
  <c r="P129"/>
  <c r="R58"/>
  <c r="P58"/>
  <c r="R51"/>
  <c r="P51"/>
  <c r="R37"/>
  <c r="P37"/>
  <c r="S161"/>
  <c r="R161"/>
  <c r="Q161"/>
  <c r="P161"/>
  <c r="S67"/>
  <c r="R67"/>
  <c r="Q67"/>
  <c r="P67"/>
  <c r="S183"/>
  <c r="R183"/>
  <c r="Q183"/>
  <c r="P183"/>
  <c r="S145"/>
  <c r="R145"/>
  <c r="Q145"/>
  <c r="P145"/>
  <c r="S128"/>
  <c r="R128"/>
  <c r="Q128"/>
  <c r="S140"/>
  <c r="R140"/>
  <c r="Q140"/>
  <c r="S228"/>
  <c r="R228"/>
  <c r="Q228"/>
  <c r="S105"/>
  <c r="R105"/>
  <c r="Q105"/>
  <c r="S227"/>
  <c r="R227"/>
  <c r="Q227"/>
  <c r="S81"/>
  <c r="R81"/>
  <c r="Q81"/>
  <c r="S147"/>
  <c r="R147"/>
  <c r="Q147"/>
  <c r="S254"/>
  <c r="R75"/>
  <c r="Q254"/>
  <c r="S121"/>
  <c r="R121"/>
  <c r="Q121"/>
  <c r="S178"/>
  <c r="R178"/>
  <c r="Q178"/>
  <c r="S31"/>
  <c r="R31"/>
  <c r="Q31"/>
  <c r="H3" i="7"/>
  <c r="P31" i="5" s="1"/>
  <c r="F36" i="9"/>
  <c r="E36"/>
  <c r="D36"/>
  <c r="C36"/>
  <c r="F35"/>
  <c r="E35"/>
  <c r="D35"/>
  <c r="C35"/>
  <c r="F34"/>
  <c r="E34"/>
  <c r="D34"/>
  <c r="C34"/>
  <c r="F33"/>
  <c r="E33"/>
  <c r="D33"/>
  <c r="C33"/>
  <c r="F32"/>
  <c r="E32"/>
  <c r="D32"/>
  <c r="C32"/>
  <c r="F31"/>
  <c r="E31"/>
  <c r="D31"/>
  <c r="C31"/>
  <c r="F30"/>
  <c r="E30"/>
  <c r="D30"/>
  <c r="C30"/>
  <c r="F29"/>
  <c r="E29"/>
  <c r="D29"/>
  <c r="C29"/>
  <c r="F28"/>
  <c r="E28"/>
  <c r="D28"/>
  <c r="C28"/>
  <c r="F27"/>
  <c r="E27"/>
  <c r="D27"/>
  <c r="P178" i="5" l="1"/>
  <c r="P121"/>
  <c r="P75"/>
  <c r="P147"/>
  <c r="P81"/>
  <c r="P227"/>
  <c r="P105"/>
  <c r="P228"/>
  <c r="P140"/>
  <c r="P128"/>
  <c r="P45"/>
  <c r="AP142"/>
  <c r="AP52"/>
  <c r="AP190"/>
  <c r="AP222"/>
  <c r="Z206"/>
  <c r="AL206" s="1"/>
  <c r="Z72"/>
  <c r="AL72" s="1"/>
  <c r="Z71"/>
  <c r="AL71" s="1"/>
  <c r="Z167"/>
  <c r="AL167" s="1"/>
  <c r="Z244"/>
  <c r="AL244" s="1"/>
  <c r="Z243"/>
  <c r="AL243" s="1"/>
  <c r="Z100"/>
  <c r="AL100" s="1"/>
  <c r="Z108"/>
  <c r="AL108" s="1"/>
  <c r="Z219"/>
  <c r="AL219" s="1"/>
  <c r="Z54"/>
  <c r="AL54" s="1"/>
  <c r="Z106"/>
  <c r="AL106" s="1"/>
  <c r="Z52"/>
  <c r="AL52" s="1"/>
  <c r="Z241"/>
  <c r="AL241" s="1"/>
  <c r="Z92"/>
  <c r="AL92" s="1"/>
  <c r="Z189"/>
  <c r="AL189" s="1"/>
  <c r="Z150"/>
  <c r="AL150" s="1"/>
  <c r="Z183"/>
  <c r="AL183" s="1"/>
  <c r="Z148"/>
  <c r="AL148" s="1"/>
  <c r="Z44"/>
  <c r="AL44" s="1"/>
  <c r="Z256"/>
  <c r="AL256" s="1"/>
  <c r="AP28"/>
  <c r="AP48"/>
  <c r="AP60"/>
  <c r="AP180"/>
  <c r="AP214"/>
  <c r="AP236"/>
  <c r="Z132"/>
  <c r="AL132" s="1"/>
  <c r="Z228"/>
  <c r="AL228" s="1"/>
  <c r="Z26"/>
  <c r="AL26" s="1"/>
  <c r="Z137"/>
  <c r="AL137" s="1"/>
  <c r="AM137" s="1"/>
  <c r="Z36"/>
  <c r="AL36" s="1"/>
  <c r="Z43"/>
  <c r="AL43" s="1"/>
  <c r="Z27"/>
  <c r="AL27" s="1"/>
  <c r="AM27" s="1"/>
  <c r="Z139"/>
  <c r="AL139" s="1"/>
  <c r="Z120"/>
  <c r="AL120" s="1"/>
  <c r="Z29"/>
  <c r="AL29" s="1"/>
  <c r="AA26"/>
  <c r="AP30"/>
  <c r="AP36"/>
  <c r="AP44"/>
  <c r="AP56"/>
  <c r="AP64"/>
  <c r="AP72"/>
  <c r="AP128"/>
  <c r="AA134"/>
  <c r="AP170"/>
  <c r="AA176"/>
  <c r="AP184"/>
  <c r="AA188"/>
  <c r="AP202"/>
  <c r="AP210"/>
  <c r="AP218"/>
  <c r="AP226"/>
  <c r="AA232"/>
  <c r="AP240"/>
  <c r="AP253"/>
  <c r="Z114"/>
  <c r="AL114" s="1"/>
  <c r="Z128"/>
  <c r="AL128" s="1"/>
  <c r="Z249"/>
  <c r="AL249" s="1"/>
  <c r="Z144"/>
  <c r="AL144" s="1"/>
  <c r="Z101"/>
  <c r="AL101" s="1"/>
  <c r="Z257"/>
  <c r="AL257" s="1"/>
  <c r="Z109"/>
  <c r="AL109" s="1"/>
  <c r="Z252"/>
  <c r="AL252" s="1"/>
  <c r="Z97"/>
  <c r="AL97" s="1"/>
  <c r="Z127"/>
  <c r="AL127" s="1"/>
  <c r="Z24"/>
  <c r="AL24" s="1"/>
  <c r="Z191"/>
  <c r="AL191" s="1"/>
  <c r="Z217"/>
  <c r="AL217" s="1"/>
  <c r="Z63"/>
  <c r="AL63" s="1"/>
  <c r="Z45"/>
  <c r="AL45" s="1"/>
  <c r="Z81"/>
  <c r="AL81" s="1"/>
  <c r="Z42"/>
  <c r="AL42" s="1"/>
  <c r="Z14"/>
  <c r="AL14" s="1"/>
  <c r="Z145"/>
  <c r="AL145" s="1"/>
  <c r="Z18"/>
  <c r="AL18" s="1"/>
  <c r="Z38"/>
  <c r="AL38" s="1"/>
  <c r="Z227"/>
  <c r="AL227" s="1"/>
  <c r="Z225"/>
  <c r="AL225" s="1"/>
  <c r="Z76"/>
  <c r="AL76" s="1"/>
  <c r="Z177"/>
  <c r="AL177" s="1"/>
  <c r="AM4"/>
  <c r="AP20"/>
  <c r="Z21"/>
  <c r="AL21" s="1"/>
  <c r="AM21" s="1"/>
  <c r="AP22"/>
  <c r="AP32"/>
  <c r="AP34"/>
  <c r="AA38"/>
  <c r="AP46"/>
  <c r="AP54"/>
  <c r="AP58"/>
  <c r="AP62"/>
  <c r="AP66"/>
  <c r="AP70"/>
  <c r="AP122"/>
  <c r="AP126"/>
  <c r="AA130"/>
  <c r="AP132"/>
  <c r="Z138"/>
  <c r="AL138" s="1"/>
  <c r="AP140"/>
  <c r="AA172"/>
  <c r="AP186"/>
  <c r="AA192"/>
  <c r="AP196"/>
  <c r="AP200"/>
  <c r="AP204"/>
  <c r="AP208"/>
  <c r="AP212"/>
  <c r="AP216"/>
  <c r="AP220"/>
  <c r="AP224"/>
  <c r="AA228"/>
  <c r="AP230"/>
  <c r="AP247"/>
  <c r="AP251"/>
  <c r="Z10"/>
  <c r="AL10" s="1"/>
  <c r="AM10" s="1"/>
  <c r="Z64"/>
  <c r="AL64" s="1"/>
  <c r="Z255"/>
  <c r="AL255" s="1"/>
  <c r="Z28"/>
  <c r="AL28" s="1"/>
  <c r="AP4"/>
  <c r="AM25"/>
  <c r="Z49"/>
  <c r="AL49" s="1"/>
  <c r="Z51"/>
  <c r="AL51" s="1"/>
  <c r="AM175"/>
  <c r="BI17"/>
  <c r="BJ17"/>
  <c r="BE17"/>
  <c r="BF17"/>
  <c r="BH17"/>
  <c r="BG17"/>
  <c r="BH18"/>
  <c r="BG18"/>
  <c r="BB6"/>
  <c r="BF6" s="1"/>
  <c r="R146"/>
  <c r="R222"/>
  <c r="Q222"/>
  <c r="R184"/>
  <c r="Q184"/>
  <c r="R46"/>
  <c r="R150"/>
  <c r="R216"/>
  <c r="Q49"/>
  <c r="R250"/>
  <c r="Q172"/>
  <c r="S164"/>
  <c r="R164"/>
  <c r="Q164"/>
  <c r="R152"/>
  <c r="Q152"/>
  <c r="P152"/>
  <c r="Q255"/>
  <c r="S255"/>
  <c r="Q4"/>
  <c r="AY4" s="1"/>
  <c r="BB4" s="1"/>
  <c r="BE4" s="1"/>
  <c r="Q75"/>
  <c r="S75"/>
  <c r="P254"/>
  <c r="R254"/>
  <c r="P255"/>
  <c r="R255"/>
  <c r="S4"/>
  <c r="BA4" s="1"/>
  <c r="BD4" s="1"/>
  <c r="R245"/>
  <c r="R239"/>
  <c r="R229"/>
  <c r="Q245"/>
  <c r="Q239"/>
  <c r="Q229"/>
  <c r="S245"/>
  <c r="S239"/>
  <c r="S229"/>
  <c r="Q244"/>
  <c r="Q185"/>
  <c r="Q192"/>
  <c r="Q180"/>
  <c r="S244"/>
  <c r="S185"/>
  <c r="S192"/>
  <c r="S180"/>
  <c r="Q243"/>
  <c r="Q257"/>
  <c r="Q198"/>
  <c r="Q138"/>
  <c r="S243"/>
  <c r="S257"/>
  <c r="S198"/>
  <c r="S138"/>
  <c r="Q199"/>
  <c r="Q154"/>
  <c r="S199"/>
  <c r="S154"/>
  <c r="Q200"/>
  <c r="Q253"/>
  <c r="Q175"/>
  <c r="S200"/>
  <c r="S253"/>
  <c r="S175"/>
  <c r="Q204"/>
  <c r="Q191"/>
  <c r="Q226"/>
  <c r="Q168"/>
  <c r="S204"/>
  <c r="S191"/>
  <c r="S226"/>
  <c r="S168"/>
  <c r="Q177"/>
  <c r="Q217"/>
  <c r="S177"/>
  <c r="S217"/>
  <c r="Q203"/>
  <c r="Q187"/>
  <c r="S203"/>
  <c r="S187"/>
  <c r="Q258"/>
  <c r="Q206"/>
  <c r="Q153"/>
  <c r="S258"/>
  <c r="S206"/>
  <c r="S153"/>
  <c r="Q179"/>
  <c r="Q225"/>
  <c r="Q194"/>
  <c r="S179"/>
  <c r="S225"/>
  <c r="S194"/>
  <c r="Q215"/>
  <c r="Q148"/>
  <c r="S215"/>
  <c r="S148"/>
  <c r="Q241"/>
  <c r="Q167"/>
  <c r="S241"/>
  <c r="S167"/>
  <c r="Q214"/>
  <c r="Q165"/>
  <c r="S214"/>
  <c r="S165"/>
  <c r="Q210"/>
  <c r="Q159"/>
  <c r="S210"/>
  <c r="S159"/>
  <c r="Q250"/>
  <c r="Q130"/>
  <c r="S250"/>
  <c r="S130"/>
  <c r="Q156"/>
  <c r="Q151"/>
  <c r="S156"/>
  <c r="S151"/>
  <c r="Q256"/>
  <c r="Q209"/>
  <c r="S256"/>
  <c r="S209"/>
  <c r="Q249"/>
  <c r="Q248"/>
  <c r="Q231"/>
  <c r="S249"/>
  <c r="S248"/>
  <c r="S231"/>
  <c r="Q190"/>
  <c r="Q139"/>
  <c r="S190"/>
  <c r="S139"/>
  <c r="Q207"/>
  <c r="Q240"/>
  <c r="S207"/>
  <c r="S240"/>
  <c r="Q196"/>
  <c r="Q176"/>
  <c r="Q169"/>
  <c r="S196"/>
  <c r="S176"/>
  <c r="S169"/>
  <c r="Q208"/>
  <c r="Q213"/>
  <c r="S208"/>
  <c r="S213"/>
  <c r="Q197"/>
  <c r="Q133"/>
  <c r="S197"/>
  <c r="S133"/>
  <c r="Q211"/>
  <c r="Q201"/>
  <c r="S211"/>
  <c r="S201"/>
  <c r="Q224"/>
  <c r="Q220"/>
  <c r="S224"/>
  <c r="S220"/>
  <c r="Q143"/>
  <c r="Q246"/>
  <c r="S143"/>
  <c r="S246"/>
  <c r="P4"/>
  <c r="R4"/>
  <c r="AZ4" s="1"/>
  <c r="BC4" s="1"/>
  <c r="P5"/>
  <c r="R5"/>
  <c r="AZ5" s="1"/>
  <c r="BC5" s="1"/>
  <c r="P7"/>
  <c r="R7"/>
  <c r="AZ7" s="1"/>
  <c r="BC7" s="1"/>
  <c r="P9"/>
  <c r="R9"/>
  <c r="AZ9" s="1"/>
  <c r="BC9" s="1"/>
  <c r="Q10"/>
  <c r="AY10" s="1"/>
  <c r="BB10" s="1"/>
  <c r="BE10" s="1"/>
  <c r="S10"/>
  <c r="BA10" s="1"/>
  <c r="BD10" s="1"/>
  <c r="Q13"/>
  <c r="AY13" s="1"/>
  <c r="BB13" s="1"/>
  <c r="BF13" s="1"/>
  <c r="S13"/>
  <c r="BA13" s="1"/>
  <c r="BD13" s="1"/>
  <c r="Q15"/>
  <c r="AY15" s="1"/>
  <c r="BB15" s="1"/>
  <c r="BE15" s="1"/>
  <c r="S15"/>
  <c r="BA15" s="1"/>
  <c r="BD15" s="1"/>
  <c r="Q16"/>
  <c r="AY16" s="1"/>
  <c r="BB16" s="1"/>
  <c r="S16"/>
  <c r="BA16" s="1"/>
  <c r="BD16" s="1"/>
  <c r="Q18"/>
  <c r="AY18" s="1"/>
  <c r="BB18" s="1"/>
  <c r="S18"/>
  <c r="BA18" s="1"/>
  <c r="BD18" s="1"/>
  <c r="Q19"/>
  <c r="AY19" s="1"/>
  <c r="BB19" s="1"/>
  <c r="S19"/>
  <c r="BA19" s="1"/>
  <c r="BD19" s="1"/>
  <c r="P20"/>
  <c r="R20"/>
  <c r="P22"/>
  <c r="R22"/>
  <c r="Q23"/>
  <c r="S23"/>
  <c r="Q24"/>
  <c r="S24"/>
  <c r="Q25"/>
  <c r="S25"/>
  <c r="P26"/>
  <c r="R26"/>
  <c r="P27"/>
  <c r="R27"/>
  <c r="P32"/>
  <c r="R32"/>
  <c r="Q33"/>
  <c r="S33"/>
  <c r="P34"/>
  <c r="R34"/>
  <c r="Q35"/>
  <c r="S35"/>
  <c r="P39"/>
  <c r="R39"/>
  <c r="P40"/>
  <c r="R40"/>
  <c r="P41"/>
  <c r="R41"/>
  <c r="P42"/>
  <c r="R42"/>
  <c r="R45"/>
  <c r="Q48"/>
  <c r="S48"/>
  <c r="P49"/>
  <c r="R49"/>
  <c r="Q55"/>
  <c r="S55"/>
  <c r="Q60"/>
  <c r="S60"/>
  <c r="P61"/>
  <c r="R61"/>
  <c r="Q63"/>
  <c r="S63"/>
  <c r="Q64"/>
  <c r="S64"/>
  <c r="P65"/>
  <c r="R65"/>
  <c r="P66"/>
  <c r="R66"/>
  <c r="Q71"/>
  <c r="S71"/>
  <c r="Q72"/>
  <c r="S72"/>
  <c r="P73"/>
  <c r="R73"/>
  <c r="Q77"/>
  <c r="S77"/>
  <c r="Q79"/>
  <c r="S79"/>
  <c r="Q80"/>
  <c r="S80"/>
  <c r="Q83"/>
  <c r="S83"/>
  <c r="Q84"/>
  <c r="S84"/>
  <c r="Q85"/>
  <c r="S85"/>
  <c r="Q86"/>
  <c r="S86"/>
  <c r="Q87"/>
  <c r="S87"/>
  <c r="Q88"/>
  <c r="S88"/>
  <c r="Q92"/>
  <c r="S92"/>
  <c r="Q94"/>
  <c r="S94"/>
  <c r="Q95"/>
  <c r="S95"/>
  <c r="Q96"/>
  <c r="S96"/>
  <c r="Q97"/>
  <c r="S97"/>
  <c r="Q98"/>
  <c r="S98"/>
  <c r="Q99"/>
  <c r="S99"/>
  <c r="Q102"/>
  <c r="S102"/>
  <c r="Q103"/>
  <c r="S103"/>
  <c r="Q106"/>
  <c r="S106"/>
  <c r="Q109"/>
  <c r="S109"/>
  <c r="Q110"/>
  <c r="S110"/>
  <c r="Q111"/>
  <c r="S111"/>
  <c r="Q112"/>
  <c r="S112"/>
  <c r="Q113"/>
  <c r="S113"/>
  <c r="Q114"/>
  <c r="S114"/>
  <c r="Q115"/>
  <c r="S115"/>
  <c r="Q116"/>
  <c r="S116"/>
  <c r="Q117"/>
  <c r="S117"/>
  <c r="Q118"/>
  <c r="S118"/>
  <c r="Q123"/>
  <c r="S123"/>
  <c r="Q127"/>
  <c r="S127"/>
  <c r="Q129"/>
  <c r="R130"/>
  <c r="Q132"/>
  <c r="R133"/>
  <c r="Q137"/>
  <c r="P245"/>
  <c r="P239"/>
  <c r="P229"/>
  <c r="P192"/>
  <c r="P180"/>
  <c r="P244"/>
  <c r="P185"/>
  <c r="R192"/>
  <c r="R180"/>
  <c r="R244"/>
  <c r="R185"/>
  <c r="P257"/>
  <c r="P198"/>
  <c r="P138"/>
  <c r="P243"/>
  <c r="R257"/>
  <c r="R198"/>
  <c r="R138"/>
  <c r="R243"/>
  <c r="P199"/>
  <c r="P154"/>
  <c r="R199"/>
  <c r="R154"/>
  <c r="P253"/>
  <c r="P175"/>
  <c r="P200"/>
  <c r="P132"/>
  <c r="R253"/>
  <c r="R175"/>
  <c r="R200"/>
  <c r="R132"/>
  <c r="P226"/>
  <c r="P168"/>
  <c r="P204"/>
  <c r="P191"/>
  <c r="R226"/>
  <c r="R168"/>
  <c r="R204"/>
  <c r="R191"/>
  <c r="P242"/>
  <c r="P137"/>
  <c r="R242"/>
  <c r="R137"/>
  <c r="P217"/>
  <c r="P177"/>
  <c r="R217"/>
  <c r="R177"/>
  <c r="P187"/>
  <c r="P203"/>
  <c r="R187"/>
  <c r="R203"/>
  <c r="P258"/>
  <c r="P206"/>
  <c r="P153"/>
  <c r="R258"/>
  <c r="R206"/>
  <c r="R153"/>
  <c r="P225"/>
  <c r="P194"/>
  <c r="P179"/>
  <c r="R225"/>
  <c r="R194"/>
  <c r="R179"/>
  <c r="P148"/>
  <c r="P215"/>
  <c r="R148"/>
  <c r="R215"/>
  <c r="P167"/>
  <c r="P241"/>
  <c r="R167"/>
  <c r="R241"/>
  <c r="P214"/>
  <c r="P165"/>
  <c r="R214"/>
  <c r="R165"/>
  <c r="P210"/>
  <c r="P159"/>
  <c r="R210"/>
  <c r="R159"/>
  <c r="P156"/>
  <c r="P151"/>
  <c r="R156"/>
  <c r="R151"/>
  <c r="P256"/>
  <c r="P209"/>
  <c r="R256"/>
  <c r="R209"/>
  <c r="P249"/>
  <c r="P248"/>
  <c r="P231"/>
  <c r="R249"/>
  <c r="R248"/>
  <c r="R231"/>
  <c r="P190"/>
  <c r="P139"/>
  <c r="R190"/>
  <c r="R139"/>
  <c r="P240"/>
  <c r="P207"/>
  <c r="R240"/>
  <c r="R207"/>
  <c r="P169"/>
  <c r="P196"/>
  <c r="P176"/>
  <c r="R169"/>
  <c r="R196"/>
  <c r="R176"/>
  <c r="P213"/>
  <c r="P208"/>
  <c r="R213"/>
  <c r="R208"/>
  <c r="P201"/>
  <c r="P211"/>
  <c r="R201"/>
  <c r="R211"/>
  <c r="P224"/>
  <c r="P220"/>
  <c r="R224"/>
  <c r="R220"/>
  <c r="P246"/>
  <c r="P143"/>
  <c r="R246"/>
  <c r="R143"/>
  <c r="S5"/>
  <c r="BA5" s="1"/>
  <c r="BD5" s="1"/>
  <c r="BJ5" s="1"/>
  <c r="Q7"/>
  <c r="AY7" s="1"/>
  <c r="BB7" s="1"/>
  <c r="BE7" s="1"/>
  <c r="S7"/>
  <c r="BA7" s="1"/>
  <c r="BD7" s="1"/>
  <c r="BI7" s="1"/>
  <c r="Q9"/>
  <c r="AY9" s="1"/>
  <c r="BB9" s="1"/>
  <c r="BE9" s="1"/>
  <c r="S9"/>
  <c r="BA9" s="1"/>
  <c r="BD9" s="1"/>
  <c r="BI9" s="1"/>
  <c r="P10"/>
  <c r="R10"/>
  <c r="AZ10" s="1"/>
  <c r="BC10" s="1"/>
  <c r="BG10" s="1"/>
  <c r="P13"/>
  <c r="R13"/>
  <c r="AZ13" s="1"/>
  <c r="BC13" s="1"/>
  <c r="BH13" s="1"/>
  <c r="P15"/>
  <c r="R15"/>
  <c r="AZ15" s="1"/>
  <c r="BC15" s="1"/>
  <c r="BG15" s="1"/>
  <c r="P16"/>
  <c r="R16"/>
  <c r="AZ16" s="1"/>
  <c r="BC16" s="1"/>
  <c r="BG16" s="1"/>
  <c r="P19"/>
  <c r="R19"/>
  <c r="AZ19" s="1"/>
  <c r="BC19" s="1"/>
  <c r="BG19" s="1"/>
  <c r="Q20"/>
  <c r="S20"/>
  <c r="Q22"/>
  <c r="S22"/>
  <c r="P23"/>
  <c r="R23"/>
  <c r="P24"/>
  <c r="R24"/>
  <c r="P25"/>
  <c r="R25"/>
  <c r="Q26"/>
  <c r="S26"/>
  <c r="Q27"/>
  <c r="S27"/>
  <c r="Q32"/>
  <c r="S32"/>
  <c r="P33"/>
  <c r="R33"/>
  <c r="Q34"/>
  <c r="S34"/>
  <c r="P35"/>
  <c r="R35"/>
  <c r="Q37"/>
  <c r="S37"/>
  <c r="Q39"/>
  <c r="S39"/>
  <c r="Q41"/>
  <c r="S41"/>
  <c r="Q42"/>
  <c r="S42"/>
  <c r="Q43"/>
  <c r="S43"/>
  <c r="Q45"/>
  <c r="S45"/>
  <c r="Q46"/>
  <c r="S46"/>
  <c r="P48"/>
  <c r="R48"/>
  <c r="Q51"/>
  <c r="S51"/>
  <c r="P55"/>
  <c r="R55"/>
  <c r="Q58"/>
  <c r="S58"/>
  <c r="P60"/>
  <c r="R60"/>
  <c r="Q61"/>
  <c r="S61"/>
  <c r="P63"/>
  <c r="R63"/>
  <c r="Q66"/>
  <c r="S66"/>
  <c r="P71"/>
  <c r="R71"/>
  <c r="P72"/>
  <c r="R72"/>
  <c r="Q73"/>
  <c r="S73"/>
  <c r="P77"/>
  <c r="R77"/>
  <c r="P79"/>
  <c r="R79"/>
  <c r="P80"/>
  <c r="R80"/>
  <c r="P83"/>
  <c r="R83"/>
  <c r="P84"/>
  <c r="R84"/>
  <c r="P85"/>
  <c r="R85"/>
  <c r="P86"/>
  <c r="R86"/>
  <c r="P87"/>
  <c r="R87"/>
  <c r="P88"/>
  <c r="R88"/>
  <c r="P92"/>
  <c r="R92"/>
  <c r="P94"/>
  <c r="R94"/>
  <c r="P95"/>
  <c r="R95"/>
  <c r="P96"/>
  <c r="R96"/>
  <c r="P97"/>
  <c r="R97"/>
  <c r="P98"/>
  <c r="R98"/>
  <c r="P99"/>
  <c r="R99"/>
  <c r="P102"/>
  <c r="R102"/>
  <c r="P103"/>
  <c r="R103"/>
  <c r="P106"/>
  <c r="R106"/>
  <c r="P109"/>
  <c r="R109"/>
  <c r="P110"/>
  <c r="R110"/>
  <c r="P111"/>
  <c r="R111"/>
  <c r="P112"/>
  <c r="R112"/>
  <c r="P113"/>
  <c r="R113"/>
  <c r="P115"/>
  <c r="R115"/>
  <c r="P116"/>
  <c r="R116"/>
  <c r="P117"/>
  <c r="R117"/>
  <c r="P118"/>
  <c r="R118"/>
  <c r="Q122"/>
  <c r="S122"/>
  <c r="P123"/>
  <c r="R123"/>
  <c r="P127"/>
  <c r="R127"/>
  <c r="P130"/>
  <c r="S132"/>
  <c r="P133"/>
  <c r="S137"/>
  <c r="BL17"/>
  <c r="BQ17"/>
  <c r="AJ4"/>
  <c r="AI5"/>
  <c r="AI9"/>
  <c r="AI13"/>
  <c r="AM18"/>
  <c r="AA22"/>
  <c r="AM23"/>
  <c r="AP24"/>
  <c r="AP26"/>
  <c r="AM29"/>
  <c r="AA30"/>
  <c r="AM33"/>
  <c r="AA34"/>
  <c r="AP38"/>
  <c r="AM39"/>
  <c r="AP40"/>
  <c r="AP42"/>
  <c r="AP50"/>
  <c r="AM73"/>
  <c r="AM74"/>
  <c r="AP74"/>
  <c r="AP76"/>
  <c r="AP78"/>
  <c r="AP80"/>
  <c r="AP82"/>
  <c r="AP84"/>
  <c r="AP86"/>
  <c r="AP88"/>
  <c r="AP90"/>
  <c r="AP92"/>
  <c r="AP94"/>
  <c r="AP96"/>
  <c r="AP98"/>
  <c r="AP100"/>
  <c r="AP102"/>
  <c r="AP104"/>
  <c r="AP106"/>
  <c r="AP108"/>
  <c r="AP110"/>
  <c r="AP112"/>
  <c r="AP114"/>
  <c r="AP116"/>
  <c r="AP118"/>
  <c r="AP120"/>
  <c r="AA122"/>
  <c r="AP124"/>
  <c r="AA126"/>
  <c r="AP130"/>
  <c r="AP134"/>
  <c r="AP136"/>
  <c r="AM138"/>
  <c r="AM139"/>
  <c r="AA140"/>
  <c r="AP144"/>
  <c r="AP146"/>
  <c r="AP148"/>
  <c r="AP150"/>
  <c r="AP152"/>
  <c r="AP154"/>
  <c r="AP156"/>
  <c r="AP158"/>
  <c r="AP160"/>
  <c r="AP162"/>
  <c r="AP164"/>
  <c r="AP166"/>
  <c r="AM168"/>
  <c r="AP168"/>
  <c r="AP172"/>
  <c r="AP174"/>
  <c r="AP176"/>
  <c r="AP178"/>
  <c r="AA180"/>
  <c r="AP182"/>
  <c r="AA184"/>
  <c r="AP188"/>
  <c r="AP192"/>
  <c r="AP194"/>
  <c r="AA196"/>
  <c r="AP198"/>
  <c r="AP228"/>
  <c r="AP232"/>
  <c r="AP234"/>
  <c r="AA236"/>
  <c r="AP238"/>
  <c r="AA240"/>
  <c r="AA247"/>
  <c r="AP249"/>
  <c r="AA251"/>
  <c r="AP255"/>
  <c r="AI10"/>
  <c r="AI11"/>
  <c r="AP12"/>
  <c r="AI18"/>
  <c r="AP138"/>
  <c r="AM24"/>
  <c r="AM28"/>
  <c r="AM36"/>
  <c r="Z198"/>
  <c r="AL198" s="1"/>
  <c r="Z199"/>
  <c r="AL199" s="1"/>
  <c r="Z69"/>
  <c r="AL69" s="1"/>
  <c r="Z95"/>
  <c r="AL95" s="1"/>
  <c r="Z96"/>
  <c r="AL96" s="1"/>
  <c r="Z258"/>
  <c r="AL258" s="1"/>
  <c r="Z160"/>
  <c r="AL160" s="1"/>
  <c r="Z193"/>
  <c r="AL193" s="1"/>
  <c r="Z93"/>
  <c r="AL93" s="1"/>
  <c r="Z192"/>
  <c r="AL192" s="1"/>
  <c r="Z111"/>
  <c r="AL111" s="1"/>
  <c r="Z91"/>
  <c r="AL91" s="1"/>
  <c r="Z50"/>
  <c r="AL50" s="1"/>
  <c r="Z240"/>
  <c r="AL240" s="1"/>
  <c r="Z171"/>
  <c r="AL171" s="1"/>
  <c r="Z154"/>
  <c r="AL154" s="1"/>
  <c r="Z32"/>
  <c r="AL32" s="1"/>
  <c r="AM32" s="1"/>
  <c r="Z5"/>
  <c r="AL5" s="1"/>
  <c r="AM5" s="1"/>
  <c r="Z250"/>
  <c r="AL250" s="1"/>
  <c r="Z184"/>
  <c r="AL184" s="1"/>
  <c r="Z185"/>
  <c r="AL185" s="1"/>
  <c r="Z239"/>
  <c r="AL239" s="1"/>
  <c r="Z170"/>
  <c r="AL170" s="1"/>
  <c r="Z169"/>
  <c r="AL169" s="1"/>
  <c r="Z61"/>
  <c r="AL61" s="1"/>
  <c r="Z47"/>
  <c r="AL47" s="1"/>
  <c r="Z125"/>
  <c r="AL125" s="1"/>
  <c r="Z62"/>
  <c r="AL62" s="1"/>
  <c r="Z46"/>
  <c r="AL46" s="1"/>
  <c r="Z22"/>
  <c r="AL22" s="1"/>
  <c r="Z215"/>
  <c r="AL215" s="1"/>
  <c r="Z214"/>
  <c r="AL214" s="1"/>
  <c r="Z213"/>
  <c r="AL213" s="1"/>
  <c r="Z146"/>
  <c r="AL146" s="1"/>
  <c r="Z121"/>
  <c r="AL121" s="1"/>
  <c r="Z210"/>
  <c r="AL210" s="1"/>
  <c r="Z178"/>
  <c r="AL178" s="1"/>
  <c r="Z179"/>
  <c r="AL179" s="1"/>
  <c r="Z142"/>
  <c r="AL142" s="1"/>
  <c r="Z57"/>
  <c r="AL57" s="1"/>
  <c r="Z143"/>
  <c r="AL143" s="1"/>
  <c r="AM143" s="1"/>
  <c r="Z140"/>
  <c r="AL140" s="1"/>
  <c r="Z141"/>
  <c r="AL141" s="1"/>
  <c r="Z75"/>
  <c r="AL75" s="1"/>
  <c r="AP23"/>
  <c r="AP27"/>
  <c r="AP31"/>
  <c r="AP35"/>
  <c r="AP39"/>
  <c r="AM8"/>
  <c r="AJ8"/>
  <c r="AM14"/>
  <c r="AJ14"/>
  <c r="Z15"/>
  <c r="AL15" s="1"/>
  <c r="AM15" s="1"/>
  <c r="AJ15"/>
  <c r="Z16"/>
  <c r="AL16" s="1"/>
  <c r="AM16" s="1"/>
  <c r="AJ16"/>
  <c r="Z17"/>
  <c r="AL17" s="1"/>
  <c r="AM17" s="1"/>
  <c r="AJ17"/>
  <c r="AM22"/>
  <c r="AJ22"/>
  <c r="AQ22" s="1"/>
  <c r="AN22"/>
  <c r="AM26"/>
  <c r="AJ26"/>
  <c r="AQ26" s="1"/>
  <c r="AN26"/>
  <c r="AJ30"/>
  <c r="AQ30" s="1"/>
  <c r="AN30"/>
  <c r="Z31"/>
  <c r="AL31" s="1"/>
  <c r="AM31" s="1"/>
  <c r="AJ34"/>
  <c r="AQ34" s="1"/>
  <c r="AN34"/>
  <c r="Z35"/>
  <c r="AL35" s="1"/>
  <c r="AM35" s="1"/>
  <c r="AM38"/>
  <c r="AJ38"/>
  <c r="AQ38" s="1"/>
  <c r="AN38"/>
  <c r="AM46"/>
  <c r="AM47"/>
  <c r="AM54"/>
  <c r="AM62"/>
  <c r="AM63"/>
  <c r="AM71"/>
  <c r="AM76"/>
  <c r="AM81"/>
  <c r="AM92"/>
  <c r="AM93"/>
  <c r="AM96"/>
  <c r="AM97"/>
  <c r="AM100"/>
  <c r="AM101"/>
  <c r="AM108"/>
  <c r="AM109"/>
  <c r="AM112"/>
  <c r="AM120"/>
  <c r="AM121"/>
  <c r="AM128"/>
  <c r="AM142"/>
  <c r="Z222"/>
  <c r="AL222" s="1"/>
  <c r="Z136"/>
  <c r="AL136" s="1"/>
  <c r="AM136" s="1"/>
  <c r="Z102"/>
  <c r="AL102" s="1"/>
  <c r="Z254"/>
  <c r="AL254" s="1"/>
  <c r="Z129"/>
  <c r="AL129" s="1"/>
  <c r="AM129" s="1"/>
  <c r="Z245"/>
  <c r="AL245" s="1"/>
  <c r="Z205"/>
  <c r="AL205" s="1"/>
  <c r="Z40"/>
  <c r="AL40" s="1"/>
  <c r="AM40" s="1"/>
  <c r="Z204"/>
  <c r="AL204" s="1"/>
  <c r="Z55"/>
  <c r="AL55" s="1"/>
  <c r="AM55" s="1"/>
  <c r="Z165"/>
  <c r="AL165" s="1"/>
  <c r="Z163"/>
  <c r="AL163" s="1"/>
  <c r="Z164"/>
  <c r="AL164" s="1"/>
  <c r="Z162"/>
  <c r="AL162" s="1"/>
  <c r="Z70"/>
  <c r="AL70" s="1"/>
  <c r="AM70" s="1"/>
  <c r="Z253"/>
  <c r="AL253" s="1"/>
  <c r="Z161"/>
  <c r="AL161" s="1"/>
  <c r="Z107"/>
  <c r="AL107" s="1"/>
  <c r="Z99"/>
  <c r="AL99" s="1"/>
  <c r="AM99" s="1"/>
  <c r="Z242"/>
  <c r="AL242" s="1"/>
  <c r="Z67"/>
  <c r="AL67" s="1"/>
  <c r="AM67" s="1"/>
  <c r="Z98"/>
  <c r="AL98" s="1"/>
  <c r="Z34"/>
  <c r="AL34" s="1"/>
  <c r="AM34" s="1"/>
  <c r="Z251"/>
  <c r="AL251" s="1"/>
  <c r="Z194"/>
  <c r="AL194" s="1"/>
  <c r="Z53"/>
  <c r="AL53" s="1"/>
  <c r="Z147"/>
  <c r="AL147" s="1"/>
  <c r="Z122"/>
  <c r="AL122" s="1"/>
  <c r="Z59"/>
  <c r="AL59" s="1"/>
  <c r="AM59" s="1"/>
  <c r="Z248"/>
  <c r="AL248" s="1"/>
  <c r="Z237"/>
  <c r="AL237" s="1"/>
  <c r="Z103"/>
  <c r="AL103" s="1"/>
  <c r="Z234"/>
  <c r="AL234" s="1"/>
  <c r="Z235"/>
  <c r="AL235" s="1"/>
  <c r="Z119"/>
  <c r="AL119" s="1"/>
  <c r="Z79"/>
  <c r="AL79" s="1"/>
  <c r="Z80"/>
  <c r="AL80" s="1"/>
  <c r="AM80" s="1"/>
  <c r="Z233"/>
  <c r="AL233" s="1"/>
  <c r="Z58"/>
  <c r="AL58" s="1"/>
  <c r="AM58" s="1"/>
  <c r="Z180"/>
  <c r="AL180" s="1"/>
  <c r="Z181"/>
  <c r="AL181" s="1"/>
  <c r="Z117"/>
  <c r="AL117" s="1"/>
  <c r="AM117" s="1"/>
  <c r="Z118"/>
  <c r="AL118" s="1"/>
  <c r="AM118" s="1"/>
  <c r="Z226"/>
  <c r="AL226" s="1"/>
  <c r="Z115"/>
  <c r="AL115" s="1"/>
  <c r="Z116"/>
  <c r="AL116" s="1"/>
  <c r="AM116" s="1"/>
  <c r="Z247"/>
  <c r="AL247" s="1"/>
  <c r="Z223"/>
  <c r="AL223" s="1"/>
  <c r="Z212"/>
  <c r="AL212" s="1"/>
  <c r="AQ4"/>
  <c r="AO4" s="1"/>
  <c r="AP21"/>
  <c r="AP25"/>
  <c r="AP29"/>
  <c r="AP33"/>
  <c r="AP37"/>
  <c r="AI41"/>
  <c r="AP41"/>
  <c r="AM6"/>
  <c r="AJ6"/>
  <c r="AM7"/>
  <c r="AJ7"/>
  <c r="AP6"/>
  <c r="AP7"/>
  <c r="AP8"/>
  <c r="Z12"/>
  <c r="AL12" s="1"/>
  <c r="AM12" s="1"/>
  <c r="AJ12"/>
  <c r="AP14"/>
  <c r="AP15"/>
  <c r="AP16"/>
  <c r="AP17"/>
  <c r="AA20"/>
  <c r="AI23"/>
  <c r="AA24"/>
  <c r="AI27"/>
  <c r="AA28"/>
  <c r="AI31"/>
  <c r="AA32"/>
  <c r="AI35"/>
  <c r="AA36"/>
  <c r="Z37"/>
  <c r="AL37" s="1"/>
  <c r="AM37" s="1"/>
  <c r="AI39"/>
  <c r="AA40"/>
  <c r="Z41"/>
  <c r="AL41" s="1"/>
  <c r="AM41" s="1"/>
  <c r="AM42"/>
  <c r="AM43"/>
  <c r="AM44"/>
  <c r="AM45"/>
  <c r="AM49"/>
  <c r="AM50"/>
  <c r="AM51"/>
  <c r="AM52"/>
  <c r="AM53"/>
  <c r="AM57"/>
  <c r="AM61"/>
  <c r="AM64"/>
  <c r="AM68"/>
  <c r="AM69"/>
  <c r="AM72"/>
  <c r="AM75"/>
  <c r="AM79"/>
  <c r="AM91"/>
  <c r="AM95"/>
  <c r="AM98"/>
  <c r="AM102"/>
  <c r="AM103"/>
  <c r="AM106"/>
  <c r="AM107"/>
  <c r="AM111"/>
  <c r="AM114"/>
  <c r="AM115"/>
  <c r="AM119"/>
  <c r="AM125"/>
  <c r="AM127"/>
  <c r="AM132"/>
  <c r="AM133"/>
  <c r="AM141"/>
  <c r="Z221"/>
  <c r="AL221" s="1"/>
  <c r="Z130"/>
  <c r="AL130" s="1"/>
  <c r="Z174"/>
  <c r="AL174" s="1"/>
  <c r="Z172"/>
  <c r="AL172" s="1"/>
  <c r="Z173"/>
  <c r="AL173" s="1"/>
  <c r="Z166"/>
  <c r="AL166" s="1"/>
  <c r="Z203"/>
  <c r="AL203" s="1"/>
  <c r="Z201"/>
  <c r="AL201" s="1"/>
  <c r="Z220"/>
  <c r="AL220" s="1"/>
  <c r="Z202"/>
  <c r="AL202" s="1"/>
  <c r="Z200"/>
  <c r="AL200" s="1"/>
  <c r="Z209"/>
  <c r="AL209" s="1"/>
  <c r="Z197"/>
  <c r="AL197" s="1"/>
  <c r="Z134"/>
  <c r="AL134" s="1"/>
  <c r="Z196"/>
  <c r="AL196" s="1"/>
  <c r="Z159"/>
  <c r="AL159" s="1"/>
  <c r="Z158"/>
  <c r="AL158" s="1"/>
  <c r="Z157"/>
  <c r="AL157" s="1"/>
  <c r="Z156"/>
  <c r="AL156" s="1"/>
  <c r="Z155"/>
  <c r="AL155" s="1"/>
  <c r="Z126"/>
  <c r="AL126" s="1"/>
  <c r="Z190"/>
  <c r="AL190" s="1"/>
  <c r="Z153"/>
  <c r="AL153" s="1"/>
  <c r="Z216"/>
  <c r="AL216" s="1"/>
  <c r="Z188"/>
  <c r="AL188" s="1"/>
  <c r="Z152"/>
  <c r="AL152" s="1"/>
  <c r="Z186"/>
  <c r="AL186" s="1"/>
  <c r="Z151"/>
  <c r="AL151" s="1"/>
  <c r="Z187"/>
  <c r="AL187" s="1"/>
  <c r="Z238"/>
  <c r="AL238" s="1"/>
  <c r="Z124"/>
  <c r="AL124" s="1"/>
  <c r="AM124" s="1"/>
  <c r="Z236"/>
  <c r="AL236" s="1"/>
  <c r="Z176"/>
  <c r="AL176" s="1"/>
  <c r="Z232"/>
  <c r="AL232" s="1"/>
  <c r="Z230"/>
  <c r="AL230" s="1"/>
  <c r="Z231"/>
  <c r="AL231" s="1"/>
  <c r="Z182"/>
  <c r="AL182" s="1"/>
  <c r="Z229"/>
  <c r="AL229" s="1"/>
  <c r="Z207"/>
  <c r="AL207" s="1"/>
  <c r="Z208"/>
  <c r="AL208" s="1"/>
  <c r="AP121"/>
  <c r="AP125"/>
  <c r="AP129"/>
  <c r="AP133"/>
  <c r="AP137"/>
  <c r="AP139"/>
  <c r="AP143"/>
  <c r="AA42"/>
  <c r="AI43"/>
  <c r="AA44"/>
  <c r="AI45"/>
  <c r="AA46"/>
  <c r="AA48"/>
  <c r="AJ5"/>
  <c r="Z9"/>
  <c r="AL9" s="1"/>
  <c r="AM9" s="1"/>
  <c r="AJ9"/>
  <c r="AJ10"/>
  <c r="Z11"/>
  <c r="AL11" s="1"/>
  <c r="AM11" s="1"/>
  <c r="AJ11"/>
  <c r="Z13"/>
  <c r="AL13" s="1"/>
  <c r="AM13" s="1"/>
  <c r="AJ13"/>
  <c r="AJ18"/>
  <c r="Z20"/>
  <c r="AL20" s="1"/>
  <c r="AM20" s="1"/>
  <c r="AA21"/>
  <c r="AA23"/>
  <c r="AA25"/>
  <c r="AA27"/>
  <c r="AA29"/>
  <c r="Z30"/>
  <c r="AL30" s="1"/>
  <c r="AM30" s="1"/>
  <c r="AA31"/>
  <c r="AJ31" s="1"/>
  <c r="AA33"/>
  <c r="AA35"/>
  <c r="AJ35" s="1"/>
  <c r="AA37"/>
  <c r="AA39"/>
  <c r="AJ39" s="1"/>
  <c r="AA41"/>
  <c r="AA43"/>
  <c r="AJ43" s="1"/>
  <c r="AA45"/>
  <c r="AJ45" s="1"/>
  <c r="AA47"/>
  <c r="AJ47" s="1"/>
  <c r="AP47"/>
  <c r="Z48"/>
  <c r="AL48" s="1"/>
  <c r="AM48" s="1"/>
  <c r="AA49"/>
  <c r="AJ49" s="1"/>
  <c r="AP49"/>
  <c r="AA51"/>
  <c r="AJ51" s="1"/>
  <c r="AP51"/>
  <c r="AA53"/>
  <c r="AJ53" s="1"/>
  <c r="AP53"/>
  <c r="AA55"/>
  <c r="AJ55" s="1"/>
  <c r="AP55"/>
  <c r="Z56"/>
  <c r="AL56" s="1"/>
  <c r="AM56" s="1"/>
  <c r="AA57"/>
  <c r="AJ57" s="1"/>
  <c r="AP57"/>
  <c r="AA59"/>
  <c r="AJ59" s="1"/>
  <c r="AP59"/>
  <c r="Z60"/>
  <c r="AL60" s="1"/>
  <c r="AM60" s="1"/>
  <c r="AA61"/>
  <c r="AJ61" s="1"/>
  <c r="AP61"/>
  <c r="AA63"/>
  <c r="AJ63" s="1"/>
  <c r="AP63"/>
  <c r="AA65"/>
  <c r="AJ65" s="1"/>
  <c r="AP65"/>
  <c r="Z66"/>
  <c r="AL66" s="1"/>
  <c r="AM66" s="1"/>
  <c r="AA67"/>
  <c r="AJ67" s="1"/>
  <c r="AP67"/>
  <c r="AA69"/>
  <c r="AJ69" s="1"/>
  <c r="AP69"/>
  <c r="AA71"/>
  <c r="AJ71" s="1"/>
  <c r="AP71"/>
  <c r="AA73"/>
  <c r="AJ73" s="1"/>
  <c r="AP73"/>
  <c r="AA75"/>
  <c r="AJ75" s="1"/>
  <c r="AP75"/>
  <c r="AA77"/>
  <c r="AJ77" s="1"/>
  <c r="AP77"/>
  <c r="Z78"/>
  <c r="AL78" s="1"/>
  <c r="AM78" s="1"/>
  <c r="AA79"/>
  <c r="AJ79" s="1"/>
  <c r="AP79"/>
  <c r="AA81"/>
  <c r="AJ81" s="1"/>
  <c r="AP81"/>
  <c r="Z82"/>
  <c r="AL82" s="1"/>
  <c r="AM82" s="1"/>
  <c r="AA83"/>
  <c r="AJ83" s="1"/>
  <c r="AP83"/>
  <c r="Z84"/>
  <c r="AL84" s="1"/>
  <c r="AM84" s="1"/>
  <c r="AA85"/>
  <c r="AJ85" s="1"/>
  <c r="AP85"/>
  <c r="Z86"/>
  <c r="AL86" s="1"/>
  <c r="AM86" s="1"/>
  <c r="AA87"/>
  <c r="AJ87" s="1"/>
  <c r="AP87"/>
  <c r="Z88"/>
  <c r="AL88" s="1"/>
  <c r="AM88" s="1"/>
  <c r="AA89"/>
  <c r="AJ89" s="1"/>
  <c r="AP89"/>
  <c r="Z90"/>
  <c r="AL90" s="1"/>
  <c r="AM90" s="1"/>
  <c r="AA91"/>
  <c r="AJ91" s="1"/>
  <c r="AP91"/>
  <c r="AA93"/>
  <c r="AJ93" s="1"/>
  <c r="AP93"/>
  <c r="Z94"/>
  <c r="AL94" s="1"/>
  <c r="AM94" s="1"/>
  <c r="AA95"/>
  <c r="AJ95" s="1"/>
  <c r="AP95"/>
  <c r="AA97"/>
  <c r="AJ97" s="1"/>
  <c r="AP97"/>
  <c r="AA99"/>
  <c r="AJ99" s="1"/>
  <c r="AP99"/>
  <c r="AA101"/>
  <c r="AJ101" s="1"/>
  <c r="AP101"/>
  <c r="AA103"/>
  <c r="AJ103" s="1"/>
  <c r="AP103"/>
  <c r="Z104"/>
  <c r="AL104" s="1"/>
  <c r="AM104" s="1"/>
  <c r="AA105"/>
  <c r="AJ105" s="1"/>
  <c r="AP105"/>
  <c r="AA107"/>
  <c r="AJ107" s="1"/>
  <c r="AP107"/>
  <c r="AA109"/>
  <c r="AJ109" s="1"/>
  <c r="AP109"/>
  <c r="Z110"/>
  <c r="AL110" s="1"/>
  <c r="AM110" s="1"/>
  <c r="AA111"/>
  <c r="AJ111" s="1"/>
  <c r="AP111"/>
  <c r="AA113"/>
  <c r="AJ113" s="1"/>
  <c r="AP113"/>
  <c r="AA115"/>
  <c r="AJ115" s="1"/>
  <c r="AP115"/>
  <c r="AA117"/>
  <c r="AJ117" s="1"/>
  <c r="AP117"/>
  <c r="AA119"/>
  <c r="AJ119" s="1"/>
  <c r="AP119"/>
  <c r="AA120"/>
  <c r="AA124"/>
  <c r="AA128"/>
  <c r="AA132"/>
  <c r="AA136"/>
  <c r="AA138"/>
  <c r="AA142"/>
  <c r="AM144"/>
  <c r="AM145"/>
  <c r="AM148"/>
  <c r="AM149"/>
  <c r="AM152"/>
  <c r="AM153"/>
  <c r="AM156"/>
  <c r="AM157"/>
  <c r="AM160"/>
  <c r="AM161"/>
  <c r="AM164"/>
  <c r="AM165"/>
  <c r="AM169"/>
  <c r="AM174"/>
  <c r="AM178"/>
  <c r="AM179"/>
  <c r="AM181"/>
  <c r="AM186"/>
  <c r="AM187"/>
  <c r="AM189"/>
  <c r="AM194"/>
  <c r="AM195"/>
  <c r="AM197"/>
  <c r="AP123"/>
  <c r="AP127"/>
  <c r="AP131"/>
  <c r="AP135"/>
  <c r="AP141"/>
  <c r="AA50"/>
  <c r="AA52"/>
  <c r="AA54"/>
  <c r="AA56"/>
  <c r="AA58"/>
  <c r="AA60"/>
  <c r="AA62"/>
  <c r="AA64"/>
  <c r="Z65"/>
  <c r="AL65" s="1"/>
  <c r="AM65" s="1"/>
  <c r="AA66"/>
  <c r="AA68"/>
  <c r="AA70"/>
  <c r="AA72"/>
  <c r="AA74"/>
  <c r="AA76"/>
  <c r="Z77"/>
  <c r="AL77" s="1"/>
  <c r="AM77" s="1"/>
  <c r="AA78"/>
  <c r="AA80"/>
  <c r="AA82"/>
  <c r="Z83"/>
  <c r="AL83" s="1"/>
  <c r="AM83" s="1"/>
  <c r="AA84"/>
  <c r="Z85"/>
  <c r="AL85" s="1"/>
  <c r="AM85" s="1"/>
  <c r="AA86"/>
  <c r="Z87"/>
  <c r="AL87" s="1"/>
  <c r="AM87" s="1"/>
  <c r="AA88"/>
  <c r="Z89"/>
  <c r="AL89" s="1"/>
  <c r="AM89" s="1"/>
  <c r="AA90"/>
  <c r="AA92"/>
  <c r="AA94"/>
  <c r="AA96"/>
  <c r="AA98"/>
  <c r="AA100"/>
  <c r="AA102"/>
  <c r="AA104"/>
  <c r="Z105"/>
  <c r="AL105" s="1"/>
  <c r="AM105" s="1"/>
  <c r="AA106"/>
  <c r="AA108"/>
  <c r="AA110"/>
  <c r="AA112"/>
  <c r="Z113"/>
  <c r="AL113" s="1"/>
  <c r="AM113" s="1"/>
  <c r="AA114"/>
  <c r="AA116"/>
  <c r="AA118"/>
  <c r="AM122"/>
  <c r="AJ122"/>
  <c r="AQ122" s="1"/>
  <c r="AN122"/>
  <c r="Z123"/>
  <c r="AL123" s="1"/>
  <c r="AM123" s="1"/>
  <c r="AM126"/>
  <c r="AJ126"/>
  <c r="AQ126" s="1"/>
  <c r="AN126"/>
  <c r="AM130"/>
  <c r="AJ130"/>
  <c r="AN130"/>
  <c r="Z131"/>
  <c r="AL131" s="1"/>
  <c r="AM131" s="1"/>
  <c r="AM134"/>
  <c r="AJ134"/>
  <c r="AN134"/>
  <c r="Z135"/>
  <c r="AL135" s="1"/>
  <c r="AM135" s="1"/>
  <c r="AM140"/>
  <c r="AJ140"/>
  <c r="AN140"/>
  <c r="AM146"/>
  <c r="AM147"/>
  <c r="AM150"/>
  <c r="AM151"/>
  <c r="AM154"/>
  <c r="AM155"/>
  <c r="AM158"/>
  <c r="AM159"/>
  <c r="AM162"/>
  <c r="AM163"/>
  <c r="AM166"/>
  <c r="AM167"/>
  <c r="AM170"/>
  <c r="AM171"/>
  <c r="AM173"/>
  <c r="AM177"/>
  <c r="AM182"/>
  <c r="AM183"/>
  <c r="AM185"/>
  <c r="AM190"/>
  <c r="AM191"/>
  <c r="AM193"/>
  <c r="AM198"/>
  <c r="AP171"/>
  <c r="AP175"/>
  <c r="AP179"/>
  <c r="AP183"/>
  <c r="AP187"/>
  <c r="AP191"/>
  <c r="AP195"/>
  <c r="AP199"/>
  <c r="AA121"/>
  <c r="AJ121" s="1"/>
  <c r="AA123"/>
  <c r="AA125"/>
  <c r="AJ125" s="1"/>
  <c r="AA127"/>
  <c r="AA129"/>
  <c r="AJ129" s="1"/>
  <c r="AA131"/>
  <c r="AA133"/>
  <c r="AJ133" s="1"/>
  <c r="AA135"/>
  <c r="AA137"/>
  <c r="AJ137" s="1"/>
  <c r="AA139"/>
  <c r="AA141"/>
  <c r="AJ141" s="1"/>
  <c r="AA143"/>
  <c r="AA145"/>
  <c r="AJ145" s="1"/>
  <c r="AP145"/>
  <c r="AA147"/>
  <c r="AJ147" s="1"/>
  <c r="AP147"/>
  <c r="AA149"/>
  <c r="AJ149" s="1"/>
  <c r="AP149"/>
  <c r="AA151"/>
  <c r="AJ151" s="1"/>
  <c r="AP151"/>
  <c r="AA153"/>
  <c r="AJ153" s="1"/>
  <c r="AP153"/>
  <c r="AA155"/>
  <c r="AJ155" s="1"/>
  <c r="AP155"/>
  <c r="AA157"/>
  <c r="AJ157" s="1"/>
  <c r="AP157"/>
  <c r="AA159"/>
  <c r="AJ159" s="1"/>
  <c r="AP159"/>
  <c r="AA161"/>
  <c r="AJ161" s="1"/>
  <c r="AP161"/>
  <c r="AA163"/>
  <c r="AJ163" s="1"/>
  <c r="AP163"/>
  <c r="AA165"/>
  <c r="AJ165" s="1"/>
  <c r="AP165"/>
  <c r="AA167"/>
  <c r="AJ167" s="1"/>
  <c r="AP167"/>
  <c r="AA169"/>
  <c r="AJ169" s="1"/>
  <c r="AP169"/>
  <c r="AA170"/>
  <c r="AJ170" s="1"/>
  <c r="AA174"/>
  <c r="AA178"/>
  <c r="AA182"/>
  <c r="AA186"/>
  <c r="AA190"/>
  <c r="AA194"/>
  <c r="AA198"/>
  <c r="AM202"/>
  <c r="AM203"/>
  <c r="AM206"/>
  <c r="AM207"/>
  <c r="AM210"/>
  <c r="AM211"/>
  <c r="AM214"/>
  <c r="AM215"/>
  <c r="AM218"/>
  <c r="AM219"/>
  <c r="AM222"/>
  <c r="AM223"/>
  <c r="AM226"/>
  <c r="AM227"/>
  <c r="AM229"/>
  <c r="AM234"/>
  <c r="AM235"/>
  <c r="AM237"/>
  <c r="AM246"/>
  <c r="AM248"/>
  <c r="AM253"/>
  <c r="AM254"/>
  <c r="AM256"/>
  <c r="AP173"/>
  <c r="AP177"/>
  <c r="AP181"/>
  <c r="AP185"/>
  <c r="AP189"/>
  <c r="AP193"/>
  <c r="AP197"/>
  <c r="AA144"/>
  <c r="AA146"/>
  <c r="AA148"/>
  <c r="AA150"/>
  <c r="AA152"/>
  <c r="AA154"/>
  <c r="AA156"/>
  <c r="AA158"/>
  <c r="AA160"/>
  <c r="AA162"/>
  <c r="AA164"/>
  <c r="AA166"/>
  <c r="AA168"/>
  <c r="AM172"/>
  <c r="AJ172"/>
  <c r="AQ172" s="1"/>
  <c r="AO172" s="1"/>
  <c r="AN172"/>
  <c r="AM176"/>
  <c r="AJ176"/>
  <c r="AN176"/>
  <c r="AM180"/>
  <c r="AJ180"/>
  <c r="AQ180" s="1"/>
  <c r="AO180" s="1"/>
  <c r="AN180"/>
  <c r="AM184"/>
  <c r="AJ184"/>
  <c r="AN184"/>
  <c r="AM188"/>
  <c r="AJ188"/>
  <c r="AQ188" s="1"/>
  <c r="AO188" s="1"/>
  <c r="AN188"/>
  <c r="AM192"/>
  <c r="AJ192"/>
  <c r="AQ192" s="1"/>
  <c r="AN192"/>
  <c r="AM196"/>
  <c r="AJ196"/>
  <c r="AQ196" s="1"/>
  <c r="AO196" s="1"/>
  <c r="AN196"/>
  <c r="AM199"/>
  <c r="AM200"/>
  <c r="AM201"/>
  <c r="AM204"/>
  <c r="AM205"/>
  <c r="AM208"/>
  <c r="AM209"/>
  <c r="AM212"/>
  <c r="AM213"/>
  <c r="AM216"/>
  <c r="AM217"/>
  <c r="AM220"/>
  <c r="AM221"/>
  <c r="AM224"/>
  <c r="AM225"/>
  <c r="AM230"/>
  <c r="AM231"/>
  <c r="AM233"/>
  <c r="AM238"/>
  <c r="AM239"/>
  <c r="AM241"/>
  <c r="AM242"/>
  <c r="AM243"/>
  <c r="AM244"/>
  <c r="AM249"/>
  <c r="AM250"/>
  <c r="AM252"/>
  <c r="AP227"/>
  <c r="AP231"/>
  <c r="AP235"/>
  <c r="AP239"/>
  <c r="AP246"/>
  <c r="AP250"/>
  <c r="AP254"/>
  <c r="AA171"/>
  <c r="AA173"/>
  <c r="AJ173" s="1"/>
  <c r="AA175"/>
  <c r="AA177"/>
  <c r="AJ177" s="1"/>
  <c r="AA179"/>
  <c r="AJ179" s="1"/>
  <c r="AA181"/>
  <c r="AJ181" s="1"/>
  <c r="AA183"/>
  <c r="AA185"/>
  <c r="AJ185" s="1"/>
  <c r="AA187"/>
  <c r="AJ187" s="1"/>
  <c r="AA189"/>
  <c r="AJ189" s="1"/>
  <c r="AA191"/>
  <c r="AA193"/>
  <c r="AJ193" s="1"/>
  <c r="AA195"/>
  <c r="AJ195" s="1"/>
  <c r="AA197"/>
  <c r="AJ197" s="1"/>
  <c r="AA199"/>
  <c r="AA201"/>
  <c r="AJ201" s="1"/>
  <c r="AP201"/>
  <c r="AA203"/>
  <c r="AP203"/>
  <c r="AA205"/>
  <c r="AJ205" s="1"/>
  <c r="AP205"/>
  <c r="AA207"/>
  <c r="AJ207" s="1"/>
  <c r="AP207"/>
  <c r="AA209"/>
  <c r="AJ209" s="1"/>
  <c r="AP209"/>
  <c r="AA211"/>
  <c r="AP211"/>
  <c r="AA213"/>
  <c r="AJ213" s="1"/>
  <c r="AP213"/>
  <c r="AA215"/>
  <c r="AJ215" s="1"/>
  <c r="AP215"/>
  <c r="AA217"/>
  <c r="AJ217" s="1"/>
  <c r="AP217"/>
  <c r="AA219"/>
  <c r="AJ219" s="1"/>
  <c r="AP219"/>
  <c r="AA221"/>
  <c r="AJ221" s="1"/>
  <c r="AP221"/>
  <c r="AA223"/>
  <c r="AJ223" s="1"/>
  <c r="AP223"/>
  <c r="AA225"/>
  <c r="AJ225" s="1"/>
  <c r="AA226"/>
  <c r="AA230"/>
  <c r="AA234"/>
  <c r="AA238"/>
  <c r="AM245"/>
  <c r="AJ245"/>
  <c r="AN245"/>
  <c r="AA249"/>
  <c r="AA253"/>
  <c r="AM257"/>
  <c r="AM258"/>
  <c r="AP225"/>
  <c r="AP229"/>
  <c r="AP233"/>
  <c r="AP237"/>
  <c r="AP241"/>
  <c r="AP242"/>
  <c r="AP243"/>
  <c r="AP244"/>
  <c r="AP248"/>
  <c r="AP252"/>
  <c r="AP256"/>
  <c r="AI257"/>
  <c r="AP257"/>
  <c r="AA200"/>
  <c r="AA202"/>
  <c r="AA204"/>
  <c r="AA206"/>
  <c r="AA208"/>
  <c r="AA210"/>
  <c r="AA212"/>
  <c r="AA214"/>
  <c r="AA216"/>
  <c r="AA218"/>
  <c r="AA220"/>
  <c r="AA222"/>
  <c r="AA224"/>
  <c r="AM228"/>
  <c r="AJ228"/>
  <c r="AN228"/>
  <c r="AM232"/>
  <c r="AJ232"/>
  <c r="AQ232" s="1"/>
  <c r="AO232" s="1"/>
  <c r="AN232"/>
  <c r="AM236"/>
  <c r="AJ236"/>
  <c r="AQ236" s="1"/>
  <c r="AN236"/>
  <c r="AM240"/>
  <c r="AJ240"/>
  <c r="AQ240" s="1"/>
  <c r="AO240" s="1"/>
  <c r="AN240"/>
  <c r="AP245"/>
  <c r="AM247"/>
  <c r="AJ247"/>
  <c r="AQ247" s="1"/>
  <c r="AO247" s="1"/>
  <c r="AN247"/>
  <c r="AM251"/>
  <c r="AJ251"/>
  <c r="AN251"/>
  <c r="AM255"/>
  <c r="AJ255"/>
  <c r="AQ255" s="1"/>
  <c r="AO255" s="1"/>
  <c r="AN255"/>
  <c r="AA227"/>
  <c r="AA229"/>
  <c r="AA231"/>
  <c r="AA233"/>
  <c r="AA235"/>
  <c r="AA237"/>
  <c r="AJ237" s="1"/>
  <c r="AA239"/>
  <c r="AA241"/>
  <c r="AA242"/>
  <c r="AJ242" s="1"/>
  <c r="AA243"/>
  <c r="AJ243" s="1"/>
  <c r="AA244"/>
  <c r="AJ244" s="1"/>
  <c r="AA246"/>
  <c r="AA248"/>
  <c r="AJ248" s="1"/>
  <c r="AA250"/>
  <c r="AJ250" s="1"/>
  <c r="AA252"/>
  <c r="AJ252" s="1"/>
  <c r="AA254"/>
  <c r="AA256"/>
  <c r="AJ256" s="1"/>
  <c r="AA257"/>
  <c r="AA258"/>
  <c r="AJ258" s="1"/>
  <c r="AP258"/>
  <c r="BH4"/>
  <c r="BT4" s="1"/>
  <c r="CI6" s="1"/>
  <c r="BG4"/>
  <c r="BE5"/>
  <c r="BQ5" s="1"/>
  <c r="CO6" s="1"/>
  <c r="BF5"/>
  <c r="BE6"/>
  <c r="BF4"/>
  <c r="BL4" s="1"/>
  <c r="CI5" s="1"/>
  <c r="BJ4"/>
  <c r="BP4" s="1"/>
  <c r="CM5" s="1"/>
  <c r="BI4"/>
  <c r="BI5"/>
  <c r="BU5" s="1"/>
  <c r="CS6" s="1"/>
  <c r="BH6"/>
  <c r="BG6"/>
  <c r="BH7"/>
  <c r="BG7"/>
  <c r="BG8"/>
  <c r="BH8"/>
  <c r="BE8"/>
  <c r="BF8"/>
  <c r="BF10"/>
  <c r="BJ10"/>
  <c r="BI10"/>
  <c r="BI11"/>
  <c r="BJ11"/>
  <c r="BH12"/>
  <c r="BG12"/>
  <c r="BI13"/>
  <c r="BJ13"/>
  <c r="BH14"/>
  <c r="BG14"/>
  <c r="BG5"/>
  <c r="BM5" s="1"/>
  <c r="CS5" s="1"/>
  <c r="BH5"/>
  <c r="BJ6"/>
  <c r="BI6"/>
  <c r="BJ7"/>
  <c r="BI8"/>
  <c r="BJ8"/>
  <c r="BH9"/>
  <c r="BG9"/>
  <c r="BG11"/>
  <c r="BH11"/>
  <c r="BE11"/>
  <c r="BF11"/>
  <c r="BF12"/>
  <c r="BE12"/>
  <c r="BJ12"/>
  <c r="BI12"/>
  <c r="BF14"/>
  <c r="BE14"/>
  <c r="BJ14"/>
  <c r="BI14"/>
  <c r="BF15"/>
  <c r="BJ15"/>
  <c r="BI15"/>
  <c r="BV17"/>
  <c r="BP17"/>
  <c r="BT18"/>
  <c r="BN18"/>
  <c r="AM19"/>
  <c r="AI19"/>
  <c r="AJ19"/>
  <c r="AQ245" l="1"/>
  <c r="BN4"/>
  <c r="CK5" s="1"/>
  <c r="BF7"/>
  <c r="BI19"/>
  <c r="BJ19"/>
  <c r="BI18"/>
  <c r="BJ18"/>
  <c r="BI16"/>
  <c r="BO16" s="1"/>
  <c r="CG12" s="1"/>
  <c r="BJ16"/>
  <c r="BH16"/>
  <c r="BH19"/>
  <c r="BE19"/>
  <c r="BF19"/>
  <c r="BE18"/>
  <c r="BF18"/>
  <c r="BE16"/>
  <c r="BF16"/>
  <c r="BE13"/>
  <c r="BQ13" s="1"/>
  <c r="CH11" s="1"/>
  <c r="BH15"/>
  <c r="BN15" s="1"/>
  <c r="CB11" s="1"/>
  <c r="BJ9"/>
  <c r="BH10"/>
  <c r="BT10" s="1"/>
  <c r="CU9" s="1"/>
  <c r="BV4"/>
  <c r="CK6" s="1"/>
  <c r="BT19"/>
  <c r="BG13"/>
  <c r="BM13" s="1"/>
  <c r="CO10" s="1"/>
  <c r="BS16"/>
  <c r="BO5"/>
  <c r="CU5" s="1"/>
  <c r="BR4"/>
  <c r="CG6" s="1"/>
  <c r="BR17"/>
  <c r="BF9"/>
  <c r="BL9" s="1"/>
  <c r="CT7" s="1"/>
  <c r="BK5"/>
  <c r="CQ5" s="1"/>
  <c r="BS5"/>
  <c r="CQ6" s="1"/>
  <c r="BK17"/>
  <c r="AO245"/>
  <c r="AQ140"/>
  <c r="AO140" s="1"/>
  <c r="AQ134"/>
  <c r="AO134" s="1"/>
  <c r="AQ130"/>
  <c r="AO130" s="1"/>
  <c r="AN257"/>
  <c r="AN254"/>
  <c r="AN246"/>
  <c r="AN241"/>
  <c r="AN233"/>
  <c r="AN220"/>
  <c r="AJ220"/>
  <c r="AQ220" s="1"/>
  <c r="AO220" s="1"/>
  <c r="AN212"/>
  <c r="AJ212"/>
  <c r="AQ212" s="1"/>
  <c r="AO212" s="1"/>
  <c r="AN208"/>
  <c r="AJ208"/>
  <c r="AQ208" s="1"/>
  <c r="AO208" s="1"/>
  <c r="AN200"/>
  <c r="AJ200"/>
  <c r="AQ200" s="1"/>
  <c r="AO200" s="1"/>
  <c r="AN253"/>
  <c r="AJ253"/>
  <c r="AN226"/>
  <c r="AJ226"/>
  <c r="AN211"/>
  <c r="AN203"/>
  <c r="AN199"/>
  <c r="AN191"/>
  <c r="AN183"/>
  <c r="AN175"/>
  <c r="AN171"/>
  <c r="AN166"/>
  <c r="AJ166"/>
  <c r="AQ166" s="1"/>
  <c r="AO166" s="1"/>
  <c r="AN158"/>
  <c r="AJ158"/>
  <c r="AQ158" s="1"/>
  <c r="AO158" s="1"/>
  <c r="AN150"/>
  <c r="AJ150"/>
  <c r="AQ150" s="1"/>
  <c r="AO150" s="1"/>
  <c r="AN146"/>
  <c r="AJ146"/>
  <c r="AQ146" s="1"/>
  <c r="AO146" s="1"/>
  <c r="AQ258"/>
  <c r="AO258" s="1"/>
  <c r="AN258"/>
  <c r="AN256"/>
  <c r="AQ256"/>
  <c r="AO256" s="1"/>
  <c r="AN252"/>
  <c r="AQ252"/>
  <c r="AO252" s="1"/>
  <c r="AN248"/>
  <c r="AQ248"/>
  <c r="AO248" s="1"/>
  <c r="AN244"/>
  <c r="AQ244"/>
  <c r="AO244" s="1"/>
  <c r="AN242"/>
  <c r="AQ242"/>
  <c r="AO242" s="1"/>
  <c r="AN239"/>
  <c r="AN235"/>
  <c r="AN231"/>
  <c r="AN227"/>
  <c r="AN222"/>
  <c r="AJ222"/>
  <c r="AQ222" s="1"/>
  <c r="AO222" s="1"/>
  <c r="AN218"/>
  <c r="AJ218"/>
  <c r="AQ218" s="1"/>
  <c r="AO218" s="1"/>
  <c r="AN214"/>
  <c r="AJ214"/>
  <c r="AQ214" s="1"/>
  <c r="AO214" s="1"/>
  <c r="AN210"/>
  <c r="AJ210"/>
  <c r="AQ210" s="1"/>
  <c r="AO210" s="1"/>
  <c r="AN206"/>
  <c r="AJ206"/>
  <c r="AQ206" s="1"/>
  <c r="AO206" s="1"/>
  <c r="AN202"/>
  <c r="AJ202"/>
  <c r="AQ202" s="1"/>
  <c r="AO202" s="1"/>
  <c r="AN249"/>
  <c r="AJ249"/>
  <c r="AN238"/>
  <c r="AJ238"/>
  <c r="AN230"/>
  <c r="AJ230"/>
  <c r="AN225"/>
  <c r="AO225"/>
  <c r="AQ225"/>
  <c r="AQ221"/>
  <c r="AO221" s="1"/>
  <c r="AN221"/>
  <c r="AQ217"/>
  <c r="AO217" s="1"/>
  <c r="AN217"/>
  <c r="AQ213"/>
  <c r="AO213" s="1"/>
  <c r="AN213"/>
  <c r="AQ209"/>
  <c r="AO209" s="1"/>
  <c r="AN209"/>
  <c r="AQ205"/>
  <c r="AO205" s="1"/>
  <c r="AN205"/>
  <c r="AQ201"/>
  <c r="AO201" s="1"/>
  <c r="AN201"/>
  <c r="AN197"/>
  <c r="AQ197"/>
  <c r="AO197" s="1"/>
  <c r="AN193"/>
  <c r="AQ193"/>
  <c r="AO193" s="1"/>
  <c r="AN189"/>
  <c r="AQ189"/>
  <c r="AO189" s="1"/>
  <c r="AN185"/>
  <c r="AQ185"/>
  <c r="AO185" s="1"/>
  <c r="AN181"/>
  <c r="AQ181"/>
  <c r="AO181" s="1"/>
  <c r="AN177"/>
  <c r="AQ177"/>
  <c r="AO177" s="1"/>
  <c r="AN173"/>
  <c r="AQ173"/>
  <c r="AO173" s="1"/>
  <c r="AN168"/>
  <c r="AJ168"/>
  <c r="AQ168" s="1"/>
  <c r="AO168" s="1"/>
  <c r="AN164"/>
  <c r="AJ164"/>
  <c r="AQ164" s="1"/>
  <c r="AO164" s="1"/>
  <c r="AN160"/>
  <c r="AJ160"/>
  <c r="AQ160" s="1"/>
  <c r="AO160" s="1"/>
  <c r="AN156"/>
  <c r="AJ156"/>
  <c r="AQ156" s="1"/>
  <c r="AO156" s="1"/>
  <c r="AN152"/>
  <c r="AJ152"/>
  <c r="AQ152" s="1"/>
  <c r="AO152" s="1"/>
  <c r="AN148"/>
  <c r="AJ148"/>
  <c r="AQ148" s="1"/>
  <c r="AO148" s="1"/>
  <c r="AN144"/>
  <c r="AJ144"/>
  <c r="AQ144" s="1"/>
  <c r="AO144" s="1"/>
  <c r="AN198"/>
  <c r="AJ198"/>
  <c r="AN190"/>
  <c r="AJ190"/>
  <c r="AN182"/>
  <c r="AJ182"/>
  <c r="AN174"/>
  <c r="AJ174"/>
  <c r="AQ170"/>
  <c r="AO170" s="1"/>
  <c r="AN170"/>
  <c r="AQ167"/>
  <c r="AO167" s="1"/>
  <c r="AN167"/>
  <c r="AQ163"/>
  <c r="AO163" s="1"/>
  <c r="AN163"/>
  <c r="AQ159"/>
  <c r="AO159" s="1"/>
  <c r="AN159"/>
  <c r="AQ155"/>
  <c r="AO155" s="1"/>
  <c r="AN155"/>
  <c r="AQ151"/>
  <c r="AO151" s="1"/>
  <c r="AN151"/>
  <c r="AQ147"/>
  <c r="AO147" s="1"/>
  <c r="AN147"/>
  <c r="AN143"/>
  <c r="AN139"/>
  <c r="AN135"/>
  <c r="AN131"/>
  <c r="AN127"/>
  <c r="AN123"/>
  <c r="AN116"/>
  <c r="AJ116"/>
  <c r="AQ116" s="1"/>
  <c r="AO116" s="1"/>
  <c r="AN110"/>
  <c r="AJ110"/>
  <c r="AQ110" s="1"/>
  <c r="AO110" s="1"/>
  <c r="AN106"/>
  <c r="AJ106"/>
  <c r="AQ106" s="1"/>
  <c r="AO106" s="1"/>
  <c r="AN104"/>
  <c r="AJ104"/>
  <c r="AQ104" s="1"/>
  <c r="AO104" s="1"/>
  <c r="AN100"/>
  <c r="AJ100"/>
  <c r="AQ100" s="1"/>
  <c r="AO100" s="1"/>
  <c r="AN96"/>
  <c r="AJ96"/>
  <c r="AQ96" s="1"/>
  <c r="AO96" s="1"/>
  <c r="AN92"/>
  <c r="AJ92"/>
  <c r="AQ92" s="1"/>
  <c r="AO92" s="1"/>
  <c r="AN80"/>
  <c r="AJ80"/>
  <c r="AQ80" s="1"/>
  <c r="AO80" s="1"/>
  <c r="AN74"/>
  <c r="AJ74"/>
  <c r="AQ74" s="1"/>
  <c r="AO74" s="1"/>
  <c r="AN70"/>
  <c r="AJ70"/>
  <c r="AQ70" s="1"/>
  <c r="AO70" s="1"/>
  <c r="AN66"/>
  <c r="AJ66"/>
  <c r="AQ66" s="1"/>
  <c r="AO66" s="1"/>
  <c r="AN64"/>
  <c r="AJ64"/>
  <c r="AQ64" s="1"/>
  <c r="AO64" s="1"/>
  <c r="AN60"/>
  <c r="AJ60"/>
  <c r="AQ60" s="1"/>
  <c r="AO60" s="1"/>
  <c r="AN56"/>
  <c r="AJ56"/>
  <c r="AQ56" s="1"/>
  <c r="AO56" s="1"/>
  <c r="AN52"/>
  <c r="AJ52"/>
  <c r="AQ52" s="1"/>
  <c r="AO52" s="1"/>
  <c r="AN138"/>
  <c r="AJ138"/>
  <c r="AN132"/>
  <c r="AJ132"/>
  <c r="AN124"/>
  <c r="AJ124"/>
  <c r="AQ119"/>
  <c r="AO119" s="1"/>
  <c r="AN119"/>
  <c r="AQ115"/>
  <c r="AO115" s="1"/>
  <c r="AN115"/>
  <c r="AQ111"/>
  <c r="AO111" s="1"/>
  <c r="AN111"/>
  <c r="AQ109"/>
  <c r="AO109" s="1"/>
  <c r="AN109"/>
  <c r="AQ105"/>
  <c r="AO105" s="1"/>
  <c r="AN105"/>
  <c r="AQ103"/>
  <c r="AO103" s="1"/>
  <c r="AN103"/>
  <c r="AQ99"/>
  <c r="AO99" s="1"/>
  <c r="AN99"/>
  <c r="AQ95"/>
  <c r="AO95" s="1"/>
  <c r="AN95"/>
  <c r="AQ93"/>
  <c r="AO93" s="1"/>
  <c r="AN93"/>
  <c r="AQ79"/>
  <c r="AO79" s="1"/>
  <c r="AN79"/>
  <c r="AQ77"/>
  <c r="AO77" s="1"/>
  <c r="AN77"/>
  <c r="AQ73"/>
  <c r="AO73" s="1"/>
  <c r="AN73"/>
  <c r="AQ69"/>
  <c r="AO69" s="1"/>
  <c r="AN69"/>
  <c r="AQ63"/>
  <c r="AO63" s="1"/>
  <c r="AN63"/>
  <c r="AQ57"/>
  <c r="AO57" s="1"/>
  <c r="AN57"/>
  <c r="AQ55"/>
  <c r="AO55" s="1"/>
  <c r="AN55"/>
  <c r="AQ51"/>
  <c r="AO51" s="1"/>
  <c r="AN51"/>
  <c r="AN41"/>
  <c r="AN37"/>
  <c r="AN33"/>
  <c r="AN27"/>
  <c r="AN23"/>
  <c r="AQ13"/>
  <c r="AO13" s="1"/>
  <c r="AQ11"/>
  <c r="AO11" s="1"/>
  <c r="AQ10"/>
  <c r="AO10" s="1"/>
  <c r="AN48"/>
  <c r="AJ48"/>
  <c r="AN40"/>
  <c r="AJ40"/>
  <c r="AQ12"/>
  <c r="AO12" s="1"/>
  <c r="AQ7"/>
  <c r="AO7" s="1"/>
  <c r="AQ6"/>
  <c r="AO6" s="1"/>
  <c r="AQ16"/>
  <c r="AO16" s="1"/>
  <c r="AQ14"/>
  <c r="AO14" s="1"/>
  <c r="AQ8"/>
  <c r="AO8" s="1"/>
  <c r="AJ241"/>
  <c r="AQ241" s="1"/>
  <c r="AO236"/>
  <c r="AO192"/>
  <c r="AJ257"/>
  <c r="AQ251"/>
  <c r="AO251" s="1"/>
  <c r="AQ228"/>
  <c r="AO228" s="1"/>
  <c r="AJ211"/>
  <c r="AQ211" s="1"/>
  <c r="AJ203"/>
  <c r="AJ254"/>
  <c r="AJ246"/>
  <c r="AQ246" s="1"/>
  <c r="AJ239"/>
  <c r="AQ239" s="1"/>
  <c r="AJ235"/>
  <c r="AJ231"/>
  <c r="AQ231" s="1"/>
  <c r="AJ227"/>
  <c r="AQ184"/>
  <c r="AO184" s="1"/>
  <c r="AQ176"/>
  <c r="AO176" s="1"/>
  <c r="AJ199"/>
  <c r="AQ199" s="1"/>
  <c r="AJ191"/>
  <c r="AQ191" s="1"/>
  <c r="AJ183"/>
  <c r="AJ175"/>
  <c r="AQ175" s="1"/>
  <c r="AJ171"/>
  <c r="AJ135"/>
  <c r="AQ135" s="1"/>
  <c r="AJ131"/>
  <c r="AJ127"/>
  <c r="AQ127" s="1"/>
  <c r="AO126"/>
  <c r="AJ123"/>
  <c r="AO122"/>
  <c r="AJ143"/>
  <c r="AQ143" s="1"/>
  <c r="AJ139"/>
  <c r="AQ139" s="1"/>
  <c r="AJ41"/>
  <c r="AQ41" s="1"/>
  <c r="AO38"/>
  <c r="AO34"/>
  <c r="AO30"/>
  <c r="AJ27"/>
  <c r="AO26"/>
  <c r="AJ23"/>
  <c r="AQ23" s="1"/>
  <c r="AO22"/>
  <c r="AN250"/>
  <c r="AQ250"/>
  <c r="AO250" s="1"/>
  <c r="AN243"/>
  <c r="AQ243"/>
  <c r="AO243" s="1"/>
  <c r="AN237"/>
  <c r="AQ237"/>
  <c r="AO237" s="1"/>
  <c r="AN229"/>
  <c r="AN224"/>
  <c r="AJ224"/>
  <c r="AQ224" s="1"/>
  <c r="AO224" s="1"/>
  <c r="AN216"/>
  <c r="AJ216"/>
  <c r="AQ216" s="1"/>
  <c r="AO216" s="1"/>
  <c r="AN204"/>
  <c r="AJ204"/>
  <c r="AQ204" s="1"/>
  <c r="AO204" s="1"/>
  <c r="AN234"/>
  <c r="AJ234"/>
  <c r="AQ223"/>
  <c r="AO223" s="1"/>
  <c r="AN223"/>
  <c r="AQ219"/>
  <c r="AO219" s="1"/>
  <c r="AN219"/>
  <c r="AQ215"/>
  <c r="AO215" s="1"/>
  <c r="AN215"/>
  <c r="AQ207"/>
  <c r="AO207" s="1"/>
  <c r="AN207"/>
  <c r="AN195"/>
  <c r="AQ195"/>
  <c r="AO195" s="1"/>
  <c r="AN187"/>
  <c r="AQ187"/>
  <c r="AO187" s="1"/>
  <c r="AN179"/>
  <c r="AQ179"/>
  <c r="AO179" s="1"/>
  <c r="AN162"/>
  <c r="AJ162"/>
  <c r="AQ162" s="1"/>
  <c r="AO162" s="1"/>
  <c r="AN154"/>
  <c r="AJ154"/>
  <c r="AQ154" s="1"/>
  <c r="AO154" s="1"/>
  <c r="AN194"/>
  <c r="AJ194"/>
  <c r="AN186"/>
  <c r="AJ186"/>
  <c r="AN178"/>
  <c r="AJ178"/>
  <c r="AQ169"/>
  <c r="AO169" s="1"/>
  <c r="AN169"/>
  <c r="AQ165"/>
  <c r="AO165" s="1"/>
  <c r="AN165"/>
  <c r="AQ161"/>
  <c r="AO161" s="1"/>
  <c r="AN161"/>
  <c r="AQ157"/>
  <c r="AO157" s="1"/>
  <c r="AN157"/>
  <c r="AQ153"/>
  <c r="AO153" s="1"/>
  <c r="AN153"/>
  <c r="AQ149"/>
  <c r="AO149" s="1"/>
  <c r="AN149"/>
  <c r="AQ145"/>
  <c r="AO145" s="1"/>
  <c r="AN145"/>
  <c r="AN141"/>
  <c r="AQ141"/>
  <c r="AO141" s="1"/>
  <c r="AN137"/>
  <c r="AQ137"/>
  <c r="AO137" s="1"/>
  <c r="AN133"/>
  <c r="AQ133"/>
  <c r="AO133" s="1"/>
  <c r="AN129"/>
  <c r="AQ129"/>
  <c r="AO129" s="1"/>
  <c r="AN125"/>
  <c r="AQ125"/>
  <c r="AO125" s="1"/>
  <c r="AN121"/>
  <c r="AQ121"/>
  <c r="AO121" s="1"/>
  <c r="AN118"/>
  <c r="AJ118"/>
  <c r="AQ118" s="1"/>
  <c r="AO118" s="1"/>
  <c r="AN114"/>
  <c r="AJ114"/>
  <c r="AQ114" s="1"/>
  <c r="AO114" s="1"/>
  <c r="AN112"/>
  <c r="AJ112"/>
  <c r="AQ112" s="1"/>
  <c r="AO112" s="1"/>
  <c r="AN108"/>
  <c r="AJ108"/>
  <c r="AQ108" s="1"/>
  <c r="AO108" s="1"/>
  <c r="AN102"/>
  <c r="AJ102"/>
  <c r="AQ102" s="1"/>
  <c r="AO102" s="1"/>
  <c r="AN98"/>
  <c r="AJ98"/>
  <c r="AQ98" s="1"/>
  <c r="AO98" s="1"/>
  <c r="AN94"/>
  <c r="AJ94"/>
  <c r="AQ94" s="1"/>
  <c r="AO94" s="1"/>
  <c r="AN90"/>
  <c r="AJ90"/>
  <c r="AQ90" s="1"/>
  <c r="AO90" s="1"/>
  <c r="AN88"/>
  <c r="AJ88"/>
  <c r="AQ88" s="1"/>
  <c r="AO88" s="1"/>
  <c r="AN86"/>
  <c r="AJ86"/>
  <c r="AQ86" s="1"/>
  <c r="AO86" s="1"/>
  <c r="AN84"/>
  <c r="AJ84"/>
  <c r="AQ84" s="1"/>
  <c r="AO84" s="1"/>
  <c r="AN82"/>
  <c r="AJ82"/>
  <c r="AQ82" s="1"/>
  <c r="AO82" s="1"/>
  <c r="AN78"/>
  <c r="AJ78"/>
  <c r="AQ78" s="1"/>
  <c r="AO78" s="1"/>
  <c r="AN76"/>
  <c r="AJ76"/>
  <c r="AQ76" s="1"/>
  <c r="AO76" s="1"/>
  <c r="AN72"/>
  <c r="AJ72"/>
  <c r="AQ72" s="1"/>
  <c r="AO72" s="1"/>
  <c r="AN68"/>
  <c r="AJ68"/>
  <c r="AQ68" s="1"/>
  <c r="AO68" s="1"/>
  <c r="AN62"/>
  <c r="AJ62"/>
  <c r="AQ62" s="1"/>
  <c r="AO62" s="1"/>
  <c r="AN58"/>
  <c r="AJ58"/>
  <c r="AQ58" s="1"/>
  <c r="AO58" s="1"/>
  <c r="AN54"/>
  <c r="AJ54"/>
  <c r="AQ54" s="1"/>
  <c r="AO54" s="1"/>
  <c r="AN50"/>
  <c r="AJ50"/>
  <c r="AQ50" s="1"/>
  <c r="AO50" s="1"/>
  <c r="AN142"/>
  <c r="AJ142"/>
  <c r="AN136"/>
  <c r="AJ136"/>
  <c r="AN128"/>
  <c r="AJ128"/>
  <c r="AQ128" s="1"/>
  <c r="AN120"/>
  <c r="AJ120"/>
  <c r="AQ120" s="1"/>
  <c r="AQ117"/>
  <c r="AO117"/>
  <c r="AN117"/>
  <c r="AQ113"/>
  <c r="AO113" s="1"/>
  <c r="AN113"/>
  <c r="AQ107"/>
  <c r="AO107" s="1"/>
  <c r="AN107"/>
  <c r="AQ101"/>
  <c r="AO101" s="1"/>
  <c r="AN101"/>
  <c r="AQ97"/>
  <c r="AO97" s="1"/>
  <c r="AN97"/>
  <c r="AQ91"/>
  <c r="AO91" s="1"/>
  <c r="AN91"/>
  <c r="AQ89"/>
  <c r="AO89" s="1"/>
  <c r="AN89"/>
  <c r="AQ87"/>
  <c r="AO87" s="1"/>
  <c r="AN87"/>
  <c r="AQ85"/>
  <c r="AO85" s="1"/>
  <c r="AN85"/>
  <c r="AQ83"/>
  <c r="AO83" s="1"/>
  <c r="AN83"/>
  <c r="AQ81"/>
  <c r="AO81" s="1"/>
  <c r="AN81"/>
  <c r="AQ75"/>
  <c r="AO75" s="1"/>
  <c r="AN75"/>
  <c r="AQ71"/>
  <c r="AO71" s="1"/>
  <c r="AN71"/>
  <c r="AQ67"/>
  <c r="AO67" s="1"/>
  <c r="AN67"/>
  <c r="AQ65"/>
  <c r="AO65" s="1"/>
  <c r="AN65"/>
  <c r="AQ61"/>
  <c r="AO61" s="1"/>
  <c r="AN61"/>
  <c r="AQ59"/>
  <c r="AO59" s="1"/>
  <c r="AN59"/>
  <c r="AQ53"/>
  <c r="AO53" s="1"/>
  <c r="AN53"/>
  <c r="AQ49"/>
  <c r="AO49" s="1"/>
  <c r="AN49"/>
  <c r="AN47"/>
  <c r="AQ47"/>
  <c r="AO47" s="1"/>
  <c r="AQ45"/>
  <c r="AO45" s="1"/>
  <c r="AN45"/>
  <c r="AQ43"/>
  <c r="AO43" s="1"/>
  <c r="AN43"/>
  <c r="AN39"/>
  <c r="AQ39"/>
  <c r="AO39" s="1"/>
  <c r="AN35"/>
  <c r="AQ35"/>
  <c r="AO35" s="1"/>
  <c r="AN31"/>
  <c r="AQ31"/>
  <c r="AO31" s="1"/>
  <c r="AN29"/>
  <c r="AN25"/>
  <c r="AN21"/>
  <c r="AQ18"/>
  <c r="AO18" s="1"/>
  <c r="AQ9"/>
  <c r="AO9" s="1"/>
  <c r="AQ5"/>
  <c r="AO5" s="1"/>
  <c r="AN46"/>
  <c r="AJ46"/>
  <c r="AQ46" s="1"/>
  <c r="AN44"/>
  <c r="AJ44"/>
  <c r="AQ44" s="1"/>
  <c r="AN42"/>
  <c r="AJ42"/>
  <c r="AN36"/>
  <c r="AJ36"/>
  <c r="AN32"/>
  <c r="AJ32"/>
  <c r="AQ32" s="1"/>
  <c r="AN28"/>
  <c r="AJ28"/>
  <c r="AN24"/>
  <c r="AJ24"/>
  <c r="AQ24" s="1"/>
  <c r="AN20"/>
  <c r="AJ20"/>
  <c r="AQ17"/>
  <c r="AO17" s="1"/>
  <c r="AQ15"/>
  <c r="AO15" s="1"/>
  <c r="AJ233"/>
  <c r="AJ229"/>
  <c r="AQ229" s="1"/>
  <c r="AJ37"/>
  <c r="AQ37" s="1"/>
  <c r="AJ33"/>
  <c r="AJ29"/>
  <c r="AJ25"/>
  <c r="AJ21"/>
  <c r="AQ21" s="1"/>
  <c r="BU16"/>
  <c r="BQ16"/>
  <c r="BK16"/>
  <c r="BV15"/>
  <c r="BY12" s="1"/>
  <c r="BP15"/>
  <c r="CD11" s="1"/>
  <c r="BR15"/>
  <c r="DA11" s="1"/>
  <c r="BL15"/>
  <c r="BZ11" s="1"/>
  <c r="BV14"/>
  <c r="CV11" s="1"/>
  <c r="BP14"/>
  <c r="DA10" s="1"/>
  <c r="BR14"/>
  <c r="CR11" s="1"/>
  <c r="BL14"/>
  <c r="CW10" s="1"/>
  <c r="BS13"/>
  <c r="CJ11" s="1"/>
  <c r="BV12"/>
  <c r="CI10" s="1"/>
  <c r="BP12"/>
  <c r="CN9" s="1"/>
  <c r="BR12"/>
  <c r="CE10" s="1"/>
  <c r="BL12"/>
  <c r="CJ9" s="1"/>
  <c r="BQ11"/>
  <c r="DA9" s="1"/>
  <c r="BK11"/>
  <c r="BZ9" s="1"/>
  <c r="BS11"/>
  <c r="BW10" s="1"/>
  <c r="BM11"/>
  <c r="CB9" s="1"/>
  <c r="BN10"/>
  <c r="CZ8" s="1"/>
  <c r="BT9"/>
  <c r="CQ8" s="1"/>
  <c r="BN9"/>
  <c r="CV7" s="1"/>
  <c r="BU8"/>
  <c r="CI8" s="1"/>
  <c r="BO8"/>
  <c r="CN7" s="1"/>
  <c r="BV7"/>
  <c r="CA8" s="1"/>
  <c r="BP7"/>
  <c r="CF7" s="1"/>
  <c r="BV6"/>
  <c r="BW7" s="1"/>
  <c r="BP6"/>
  <c r="BY6" s="1"/>
  <c r="BV18"/>
  <c r="BP18"/>
  <c r="BR18"/>
  <c r="BL18"/>
  <c r="BT17"/>
  <c r="BN17"/>
  <c r="BT15"/>
  <c r="BW12" s="1"/>
  <c r="BT14"/>
  <c r="CT11" s="1"/>
  <c r="BN14"/>
  <c r="CY10" s="1"/>
  <c r="BU13"/>
  <c r="CL11" s="1"/>
  <c r="BO13"/>
  <c r="CQ10" s="1"/>
  <c r="BK13"/>
  <c r="CM10" s="1"/>
  <c r="BT12"/>
  <c r="CG10" s="1"/>
  <c r="BN12"/>
  <c r="CL9" s="1"/>
  <c r="BU11"/>
  <c r="BY10" s="1"/>
  <c r="BO11"/>
  <c r="CD9" s="1"/>
  <c r="BV10"/>
  <c r="CW9" s="1"/>
  <c r="BP10"/>
  <c r="DB8" s="1"/>
  <c r="BR10"/>
  <c r="CS9" s="1"/>
  <c r="BL10"/>
  <c r="CX8" s="1"/>
  <c r="BV9"/>
  <c r="CS8" s="1"/>
  <c r="BP9"/>
  <c r="CX7" s="1"/>
  <c r="BR9"/>
  <c r="CO8" s="1"/>
  <c r="BQ8"/>
  <c r="CE8" s="1"/>
  <c r="BK8"/>
  <c r="CJ7" s="1"/>
  <c r="BS8"/>
  <c r="CG8" s="1"/>
  <c r="BM8"/>
  <c r="CL7" s="1"/>
  <c r="BT7"/>
  <c r="BY8" s="1"/>
  <c r="BN7"/>
  <c r="CD7" s="1"/>
  <c r="BT6"/>
  <c r="DA6" s="1"/>
  <c r="BN6"/>
  <c r="BW6" s="1"/>
  <c r="BR7"/>
  <c r="BW8" s="1"/>
  <c r="BL7"/>
  <c r="CB7" s="1"/>
  <c r="BR6"/>
  <c r="CY6" s="1"/>
  <c r="BL6"/>
  <c r="DA5" s="1"/>
  <c r="BS18"/>
  <c r="BM18"/>
  <c r="BU17"/>
  <c r="BO17"/>
  <c r="BP16"/>
  <c r="CH12" s="1"/>
  <c r="BV16"/>
  <c r="BL16"/>
  <c r="BR16"/>
  <c r="BU15"/>
  <c r="BX12" s="1"/>
  <c r="BO15"/>
  <c r="CC11" s="1"/>
  <c r="BQ15"/>
  <c r="CZ11" s="1"/>
  <c r="BK15"/>
  <c r="BY11" s="1"/>
  <c r="BU14"/>
  <c r="CU11" s="1"/>
  <c r="BO14"/>
  <c r="CZ10" s="1"/>
  <c r="BQ14"/>
  <c r="CQ11" s="1"/>
  <c r="BK14"/>
  <c r="CV10" s="1"/>
  <c r="BT13"/>
  <c r="CK11" s="1"/>
  <c r="BN13"/>
  <c r="CP10" s="1"/>
  <c r="BU12"/>
  <c r="CH10" s="1"/>
  <c r="BO12"/>
  <c r="CM9" s="1"/>
  <c r="BQ12"/>
  <c r="CD10" s="1"/>
  <c r="BK12"/>
  <c r="CI9" s="1"/>
  <c r="BR11"/>
  <c r="DB9" s="1"/>
  <c r="BL11"/>
  <c r="CA9" s="1"/>
  <c r="BT11"/>
  <c r="BX10" s="1"/>
  <c r="BN11"/>
  <c r="CC9" s="1"/>
  <c r="BS10"/>
  <c r="CT9" s="1"/>
  <c r="BM10"/>
  <c r="CY8" s="1"/>
  <c r="BS9"/>
  <c r="CP8" s="1"/>
  <c r="BM9"/>
  <c r="CU7" s="1"/>
  <c r="BV8"/>
  <c r="CJ8" s="1"/>
  <c r="BP8"/>
  <c r="CO7" s="1"/>
  <c r="BU7"/>
  <c r="BZ8" s="1"/>
  <c r="BO7"/>
  <c r="CE7" s="1"/>
  <c r="BU6"/>
  <c r="DB6" s="1"/>
  <c r="BO6"/>
  <c r="BX6" s="1"/>
  <c r="BT5"/>
  <c r="CR6" s="1"/>
  <c r="BN5"/>
  <c r="CT5" s="1"/>
  <c r="BO18"/>
  <c r="BU18"/>
  <c r="BK18"/>
  <c r="BQ18"/>
  <c r="BM17"/>
  <c r="BS17"/>
  <c r="BT16"/>
  <c r="BN16"/>
  <c r="BS15"/>
  <c r="DB11" s="1"/>
  <c r="BM15"/>
  <c r="CA11" s="1"/>
  <c r="BS14"/>
  <c r="CS11" s="1"/>
  <c r="BM14"/>
  <c r="CX10" s="1"/>
  <c r="BV13"/>
  <c r="CM11" s="1"/>
  <c r="BP13"/>
  <c r="CR10" s="1"/>
  <c r="BR13"/>
  <c r="CI11" s="1"/>
  <c r="BL13"/>
  <c r="CN10" s="1"/>
  <c r="BS12"/>
  <c r="CF10" s="1"/>
  <c r="BM12"/>
  <c r="CK9" s="1"/>
  <c r="BV11"/>
  <c r="BZ10" s="1"/>
  <c r="BP11"/>
  <c r="CE9" s="1"/>
  <c r="BU10"/>
  <c r="CV9" s="1"/>
  <c r="BO10"/>
  <c r="DA8" s="1"/>
  <c r="BQ10"/>
  <c r="CR9" s="1"/>
  <c r="BK10"/>
  <c r="CW8" s="1"/>
  <c r="BU9"/>
  <c r="CR8" s="1"/>
  <c r="BO9"/>
  <c r="CW7" s="1"/>
  <c r="BQ9"/>
  <c r="CN8" s="1"/>
  <c r="BK9"/>
  <c r="CS7" s="1"/>
  <c r="BR8"/>
  <c r="CF8" s="1"/>
  <c r="BL8"/>
  <c r="CK7" s="1"/>
  <c r="BT8"/>
  <c r="CH8" s="1"/>
  <c r="BN8"/>
  <c r="CM7" s="1"/>
  <c r="BS7"/>
  <c r="BX8" s="1"/>
  <c r="BM7"/>
  <c r="CC7" s="1"/>
  <c r="BS6"/>
  <c r="CZ6" s="1"/>
  <c r="BM6"/>
  <c r="DB5" s="1"/>
  <c r="BP5"/>
  <c r="CV5" s="1"/>
  <c r="BV5"/>
  <c r="CT6" s="1"/>
  <c r="BU4"/>
  <c r="CJ6" s="1"/>
  <c r="BO4"/>
  <c r="CL5" s="1"/>
  <c r="BQ4"/>
  <c r="CF6" s="1"/>
  <c r="BK4"/>
  <c r="CH5" s="1"/>
  <c r="BQ7"/>
  <c r="DB7" s="1"/>
  <c r="BK7"/>
  <c r="CA7" s="1"/>
  <c r="BQ6"/>
  <c r="CX6" s="1"/>
  <c r="BK6"/>
  <c r="CZ5" s="1"/>
  <c r="BL5"/>
  <c r="CR5" s="1"/>
  <c r="BR5"/>
  <c r="CP6" s="1"/>
  <c r="BM4"/>
  <c r="CJ5" s="1"/>
  <c r="BS4"/>
  <c r="CH6" s="1"/>
  <c r="AQ19"/>
  <c r="AO19" s="1"/>
  <c r="BU19"/>
  <c r="BO19"/>
  <c r="BQ19"/>
  <c r="BK19"/>
  <c r="BS19"/>
  <c r="BM19"/>
  <c r="BV19"/>
  <c r="BP19"/>
  <c r="BR19"/>
  <c r="BL19"/>
  <c r="BN19"/>
  <c r="BM16" l="1"/>
  <c r="AO21"/>
  <c r="AQ29"/>
  <c r="AO29" s="1"/>
  <c r="AQ178"/>
  <c r="AO178" s="1"/>
  <c r="AQ194"/>
  <c r="AO194" s="1"/>
  <c r="AQ48"/>
  <c r="AO48" s="1"/>
  <c r="AQ124"/>
  <c r="AO124" s="1"/>
  <c r="AQ138"/>
  <c r="AO138" s="1"/>
  <c r="AQ253"/>
  <c r="AO253" s="1"/>
  <c r="AQ186"/>
  <c r="AO186" s="1"/>
  <c r="AQ40"/>
  <c r="AO40" s="1"/>
  <c r="AQ132"/>
  <c r="AO132" s="1"/>
  <c r="AQ226"/>
  <c r="AO226" s="1"/>
  <c r="AO24"/>
  <c r="AO32"/>
  <c r="AO44"/>
  <c r="AO46"/>
  <c r="AO120"/>
  <c r="AO128"/>
  <c r="AQ20"/>
  <c r="AO20" s="1"/>
  <c r="AQ28"/>
  <c r="AO28" s="1"/>
  <c r="AQ36"/>
  <c r="AO36" s="1"/>
  <c r="AQ42"/>
  <c r="AO42" s="1"/>
  <c r="AQ25"/>
  <c r="AO25" s="1"/>
  <c r="AQ136"/>
  <c r="AO136" s="1"/>
  <c r="AQ142"/>
  <c r="AO142" s="1"/>
  <c r="AQ234"/>
  <c r="AO234" s="1"/>
  <c r="AO229"/>
  <c r="AO23"/>
  <c r="AQ27"/>
  <c r="AO27" s="1"/>
  <c r="AQ33"/>
  <c r="AO33" s="1"/>
  <c r="AO37"/>
  <c r="AO41"/>
  <c r="AQ123"/>
  <c r="AO123" s="1"/>
  <c r="AO127"/>
  <c r="AQ131"/>
  <c r="AO131" s="1"/>
  <c r="AO135"/>
  <c r="AO139"/>
  <c r="AO143"/>
  <c r="AQ174"/>
  <c r="AO174" s="1"/>
  <c r="AQ182"/>
  <c r="AO182" s="1"/>
  <c r="AQ190"/>
  <c r="AO190" s="1"/>
  <c r="AQ198"/>
  <c r="AO198" s="1"/>
  <c r="AQ230"/>
  <c r="AO230" s="1"/>
  <c r="AQ238"/>
  <c r="AO238" s="1"/>
  <c r="AQ249"/>
  <c r="AO249" s="1"/>
  <c r="AQ227"/>
  <c r="AO227" s="1"/>
  <c r="AO231"/>
  <c r="AQ235"/>
  <c r="AO235" s="1"/>
  <c r="AO239"/>
  <c r="AQ171"/>
  <c r="AO171" s="1"/>
  <c r="AO175"/>
  <c r="AQ183"/>
  <c r="AO183" s="1"/>
  <c r="AO191"/>
  <c r="AO199"/>
  <c r="AQ203"/>
  <c r="AO203" s="1"/>
  <c r="AO211"/>
  <c r="AQ233"/>
  <c r="AO233" s="1"/>
  <c r="AO241"/>
  <c r="AO246"/>
  <c r="AQ254"/>
  <c r="AO254" s="1"/>
  <c r="AQ257"/>
  <c r="AO257" s="1"/>
</calcChain>
</file>

<file path=xl/sharedStrings.xml><?xml version="1.0" encoding="utf-8"?>
<sst xmlns="http://schemas.openxmlformats.org/spreadsheetml/2006/main" count="7822" uniqueCount="1097">
  <si>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</si>
  <si>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</si>
  <si>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</si>
  <si>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</si>
  <si>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</si>
  <si>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</si>
  <si>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</si>
  <si>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</si>
  <si>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</si>
  <si>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</si>
  <si>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00</t>
  </si>
  <si>
    <t>第一剧本-第十剧本开始时间</t>
  </si>
  <si>
    <t>40000</t>
  </si>
  <si>
    <t>第1剧本</t>
  </si>
  <si>
    <t>出仕表</t>
  </si>
  <si>
    <t>出仕年份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</si>
  <si>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</si>
  <si>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</si>
  <si>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</si>
  <si>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</si>
  <si>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</si>
  <si>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</si>
  <si>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</si>
  <si>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</si>
  <si>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</si>
  <si>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</si>
  <si>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删除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</si>
  <si>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</si>
  <si>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</si>
  <si>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</si>
  <si>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</si>
  <si>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</si>
  <si>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</si>
  <si>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</si>
  <si>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</si>
  <si>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</si>
  <si>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</si>
  <si>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</si>
  <si>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</si>
  <si>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</si>
  <si>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</si>
  <si>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</si>
  <si>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</si>
  <si>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</si>
  <si>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</si>
  <si>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</si>
  <si>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</si>
  <si>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</si>
  <si>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</si>
  <si>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</si>
  <si>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</si>
  <si>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</si>
  <si>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</si>
  <si>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</si>
  <si>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</si>
  <si>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</si>
  <si>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</si>
  <si>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</si>
  <si>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</si>
  <si>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</si>
  <si>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</si>
  <si>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</si>
  <si>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黄巾之乱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</si>
  <si>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</si>
  <si>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</si>
  <si>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</si>
  <si>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</si>
  <si>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</si>
  <si>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</si>
  <si>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</si>
  <si>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</si>
  <si>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</si>
  <si>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名字</t>
  </si>
  <si>
    <t>序号</t>
  </si>
  <si>
    <t>武将</t>
  </si>
  <si>
    <r>
      <rPr>
        <sz val="11"/>
        <color theme="1"/>
        <rFont val="Tahoma"/>
        <family val="2"/>
      </rPr>
      <t>bank</t>
    </r>
    <r>
      <rPr>
        <sz val="11"/>
        <color theme="1"/>
        <rFont val="宋体"/>
        <family val="3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</si>
  <si>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</si>
  <si>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</si>
  <si>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</si>
  <si>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</si>
  <si>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</si>
  <si>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</si>
  <si>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</si>
  <si>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FF</t>
  </si>
  <si>
    <t>代码</t>
  </si>
  <si>
    <t>5A</t>
  </si>
  <si>
    <t>5C</t>
  </si>
  <si>
    <t>5E</t>
  </si>
  <si>
    <t>8A</t>
  </si>
  <si>
    <t>7A</t>
  </si>
  <si>
    <t>7C</t>
  </si>
  <si>
    <t>常长风</t>
  </si>
  <si>
    <t>成昆</t>
  </si>
  <si>
    <t>8B</t>
  </si>
  <si>
    <t>8C</t>
  </si>
  <si>
    <t>丁敏君</t>
  </si>
  <si>
    <t>8D</t>
  </si>
  <si>
    <t>8E</t>
  </si>
  <si>
    <t>范蠡</t>
  </si>
  <si>
    <t>范遥</t>
  </si>
  <si>
    <t>8F</t>
  </si>
  <si>
    <t>盖一鸣</t>
  </si>
  <si>
    <t>鹤笔翁</t>
  </si>
  <si>
    <t>花剑影</t>
  </si>
  <si>
    <t>金庸</t>
  </si>
  <si>
    <t>林玉龙</t>
  </si>
  <si>
    <t>鹿杖客</t>
  </si>
  <si>
    <t>9A</t>
  </si>
  <si>
    <t>9B</t>
  </si>
  <si>
    <t>9C</t>
  </si>
  <si>
    <t>9D</t>
  </si>
  <si>
    <t>任飞燕</t>
  </si>
  <si>
    <t>9E</t>
  </si>
  <si>
    <t>9F</t>
  </si>
  <si>
    <t>A0</t>
  </si>
  <si>
    <t>FA</t>
  </si>
  <si>
    <t>FB</t>
  </si>
  <si>
    <t>西施</t>
  </si>
  <si>
    <t>萧半和</t>
  </si>
  <si>
    <t>FD</t>
  </si>
  <si>
    <t>萧中慧</t>
  </si>
  <si>
    <t>EF</t>
  </si>
  <si>
    <t>F0</t>
  </si>
  <si>
    <t>B0</t>
  </si>
  <si>
    <t>张三丰</t>
  </si>
  <si>
    <t>郑旦</t>
  </si>
  <si>
    <t>A1</t>
  </si>
  <si>
    <t>周威信</t>
  </si>
  <si>
    <t>E0</t>
  </si>
  <si>
    <t>CD</t>
  </si>
  <si>
    <t>十六进制</t>
  </si>
  <si>
    <t>十进制</t>
  </si>
  <si>
    <t>状态</t>
  </si>
  <si>
    <t>体</t>
  </si>
  <si>
    <t>智</t>
  </si>
  <si>
    <t>武</t>
  </si>
  <si>
    <t>步兵</t>
  </si>
  <si>
    <t>忠诚度</t>
  </si>
  <si>
    <t>兵种</t>
  </si>
  <si>
    <t>总兵数</t>
  </si>
  <si>
    <t>弓</t>
  </si>
  <si>
    <t>骑</t>
  </si>
  <si>
    <t>bank</t>
  </si>
  <si>
    <t>群雄头像</t>
  </si>
  <si>
    <t>出仕</t>
  </si>
  <si>
    <t>水</t>
  </si>
  <si>
    <t>34EE6</t>
  </si>
  <si>
    <t>00=</t>
  </si>
  <si>
    <t>平</t>
  </si>
  <si>
    <t>39B0</t>
  </si>
  <si>
    <t>01=</t>
  </si>
  <si>
    <t>山</t>
  </si>
  <si>
    <t>0A</t>
  </si>
  <si>
    <t>02=</t>
  </si>
  <si>
    <t>03=</t>
  </si>
  <si>
    <t>04=</t>
  </si>
  <si>
    <t>05=</t>
  </si>
  <si>
    <t>06=</t>
  </si>
  <si>
    <t>07=</t>
  </si>
  <si>
    <t>08=</t>
  </si>
  <si>
    <t>09=</t>
  </si>
  <si>
    <t>0A=</t>
  </si>
  <si>
    <t>0B=</t>
  </si>
  <si>
    <t>0C=</t>
  </si>
  <si>
    <t>0D=</t>
  </si>
  <si>
    <t>0E=</t>
  </si>
  <si>
    <t>0F=</t>
  </si>
  <si>
    <t>在野</t>
  </si>
  <si>
    <t>10=</t>
  </si>
  <si>
    <t>11=</t>
  </si>
  <si>
    <t>09</t>
  </si>
  <si>
    <t>12=</t>
  </si>
  <si>
    <t>13=</t>
  </si>
  <si>
    <t>14=</t>
  </si>
  <si>
    <t>15=</t>
  </si>
  <si>
    <t>16=</t>
  </si>
  <si>
    <t>17=</t>
  </si>
  <si>
    <t>0B</t>
  </si>
  <si>
    <t>18=</t>
  </si>
  <si>
    <t>19=</t>
  </si>
  <si>
    <t>1A=</t>
  </si>
  <si>
    <t>0D</t>
  </si>
  <si>
    <t>1B=</t>
  </si>
  <si>
    <t>1C=</t>
  </si>
  <si>
    <t>1D=</t>
  </si>
  <si>
    <t>1E=</t>
  </si>
  <si>
    <t>1F=</t>
  </si>
  <si>
    <t>20=</t>
  </si>
  <si>
    <t>21=</t>
  </si>
  <si>
    <t>22=</t>
  </si>
  <si>
    <t>23=</t>
  </si>
  <si>
    <t>24=</t>
  </si>
  <si>
    <t>25=</t>
  </si>
  <si>
    <t>26=</t>
  </si>
  <si>
    <t>27=</t>
  </si>
  <si>
    <t>28=</t>
  </si>
  <si>
    <t>29=</t>
  </si>
  <si>
    <t>2A=</t>
  </si>
  <si>
    <t>2B=</t>
  </si>
  <si>
    <t>2C=</t>
  </si>
  <si>
    <t>2D=</t>
  </si>
  <si>
    <t>2E=</t>
  </si>
  <si>
    <t>2F=</t>
  </si>
  <si>
    <t>1A</t>
  </si>
  <si>
    <t>30=</t>
  </si>
  <si>
    <t>31=</t>
  </si>
  <si>
    <t>32=</t>
  </si>
  <si>
    <t>1B</t>
  </si>
  <si>
    <t>33=</t>
  </si>
  <si>
    <t>34=</t>
  </si>
  <si>
    <t>35=</t>
  </si>
  <si>
    <t>36=</t>
  </si>
  <si>
    <t>37=</t>
  </si>
  <si>
    <t>38=</t>
  </si>
  <si>
    <t>39=</t>
  </si>
  <si>
    <t>3A=</t>
  </si>
  <si>
    <t>3B=</t>
  </si>
  <si>
    <t>3C=</t>
  </si>
  <si>
    <t>3D=</t>
  </si>
  <si>
    <t>3E=</t>
  </si>
  <si>
    <t>3F=</t>
  </si>
  <si>
    <t>40=</t>
  </si>
  <si>
    <t>41=</t>
  </si>
  <si>
    <t>42=</t>
  </si>
  <si>
    <t>43=</t>
  </si>
  <si>
    <t>44=</t>
  </si>
  <si>
    <t>45=</t>
  </si>
  <si>
    <t>46=</t>
  </si>
  <si>
    <t>47=</t>
  </si>
  <si>
    <t>2A</t>
  </si>
  <si>
    <t>48=</t>
  </si>
  <si>
    <t>49=</t>
  </si>
  <si>
    <t>4A=</t>
  </si>
  <si>
    <t>2B</t>
  </si>
  <si>
    <t>4B=</t>
  </si>
  <si>
    <t>4C=</t>
  </si>
  <si>
    <t>4D=</t>
  </si>
  <si>
    <t>4E=</t>
  </si>
  <si>
    <t>4F=</t>
  </si>
  <si>
    <t>50=</t>
  </si>
  <si>
    <t>51=</t>
  </si>
  <si>
    <t>52=</t>
  </si>
  <si>
    <t>53=</t>
  </si>
  <si>
    <t>54=</t>
  </si>
  <si>
    <t>55=</t>
  </si>
  <si>
    <t>56=</t>
  </si>
  <si>
    <t>57=</t>
  </si>
  <si>
    <t>58=</t>
  </si>
  <si>
    <t>59=</t>
  </si>
  <si>
    <t>5A=</t>
  </si>
  <si>
    <t>5B=</t>
  </si>
  <si>
    <t>5C=</t>
  </si>
  <si>
    <t>5D=</t>
  </si>
  <si>
    <t>5E=</t>
  </si>
  <si>
    <t>5F=</t>
  </si>
  <si>
    <t>3A</t>
  </si>
  <si>
    <t>60=</t>
  </si>
  <si>
    <t>61=</t>
  </si>
  <si>
    <t>62=</t>
  </si>
  <si>
    <t>6C</t>
  </si>
  <si>
    <t>63=</t>
  </si>
  <si>
    <t>64=</t>
  </si>
  <si>
    <t>65=</t>
  </si>
  <si>
    <t>6D</t>
  </si>
  <si>
    <t>66=</t>
  </si>
  <si>
    <t>67=</t>
  </si>
  <si>
    <t>68=</t>
  </si>
  <si>
    <t>69=</t>
  </si>
  <si>
    <t>6A=</t>
  </si>
  <si>
    <t>6B=</t>
  </si>
  <si>
    <t>6C=</t>
  </si>
  <si>
    <t>6D=</t>
  </si>
  <si>
    <t>6E=</t>
  </si>
  <si>
    <t>6F=</t>
  </si>
  <si>
    <t>70=</t>
  </si>
  <si>
    <t>71=</t>
  </si>
  <si>
    <t>72=</t>
  </si>
  <si>
    <t>73=</t>
  </si>
  <si>
    <t>74=</t>
  </si>
  <si>
    <t>75=</t>
  </si>
  <si>
    <t>76=</t>
  </si>
  <si>
    <t>77=</t>
  </si>
  <si>
    <t>78=</t>
  </si>
  <si>
    <t>79=</t>
  </si>
  <si>
    <t>7A=</t>
  </si>
  <si>
    <t>7B=</t>
  </si>
  <si>
    <t>7C=</t>
  </si>
  <si>
    <t>7D=</t>
  </si>
  <si>
    <t>7E=</t>
  </si>
  <si>
    <t>7F=</t>
  </si>
  <si>
    <t>80=</t>
  </si>
  <si>
    <t>81=</t>
  </si>
  <si>
    <t>82=</t>
  </si>
  <si>
    <t>83=</t>
  </si>
  <si>
    <t>84=</t>
  </si>
  <si>
    <t>85=</t>
  </si>
  <si>
    <t>86=</t>
  </si>
  <si>
    <t>87=</t>
  </si>
  <si>
    <t>88=</t>
  </si>
  <si>
    <t>89=</t>
  </si>
  <si>
    <t>7B</t>
  </si>
  <si>
    <t>8A=</t>
  </si>
  <si>
    <t>8B=</t>
  </si>
  <si>
    <t>8C=</t>
  </si>
  <si>
    <t>8D=</t>
  </si>
  <si>
    <t>8E=</t>
  </si>
  <si>
    <t>8F=</t>
  </si>
  <si>
    <t>90=</t>
  </si>
  <si>
    <t>91=</t>
  </si>
  <si>
    <t>92=</t>
  </si>
  <si>
    <t>93=</t>
  </si>
  <si>
    <t>94=</t>
  </si>
  <si>
    <t>95=</t>
  </si>
  <si>
    <t>A2</t>
  </si>
  <si>
    <t>96=</t>
  </si>
  <si>
    <t>97=</t>
  </si>
  <si>
    <t>98=</t>
  </si>
  <si>
    <t>A3</t>
  </si>
  <si>
    <t>99=</t>
  </si>
  <si>
    <t>9A=</t>
  </si>
  <si>
    <t>9B=</t>
  </si>
  <si>
    <t>A4</t>
  </si>
  <si>
    <t>9C=</t>
  </si>
  <si>
    <t>9D=</t>
  </si>
  <si>
    <t>9E=</t>
  </si>
  <si>
    <t>A5</t>
  </si>
  <si>
    <t>9F=</t>
  </si>
  <si>
    <t>A0=</t>
  </si>
  <si>
    <t>A1=</t>
  </si>
  <si>
    <t>A6</t>
  </si>
  <si>
    <t>A2=</t>
  </si>
  <si>
    <t>A3=</t>
  </si>
  <si>
    <t>A4=</t>
  </si>
  <si>
    <t>A7</t>
  </si>
  <si>
    <t>A5=</t>
  </si>
  <si>
    <t>A6=</t>
  </si>
  <si>
    <t>A7=</t>
  </si>
  <si>
    <t>BC</t>
  </si>
  <si>
    <t>A8=</t>
  </si>
  <si>
    <t>A9=</t>
  </si>
  <si>
    <t>AA=</t>
  </si>
  <si>
    <t>BD</t>
  </si>
  <si>
    <t>AB=</t>
  </si>
  <si>
    <t>AC=</t>
  </si>
  <si>
    <t>AD=</t>
  </si>
  <si>
    <t>BE</t>
  </si>
  <si>
    <t>AE=</t>
  </si>
  <si>
    <t>AF=</t>
  </si>
  <si>
    <t>B0=</t>
  </si>
  <si>
    <t>BF</t>
  </si>
  <si>
    <t>B1=</t>
  </si>
  <si>
    <t>B2=</t>
  </si>
  <si>
    <t>B3=</t>
  </si>
  <si>
    <t>C0</t>
  </si>
  <si>
    <t>B4=</t>
  </si>
  <si>
    <t>B5=</t>
  </si>
  <si>
    <t>B6=</t>
  </si>
  <si>
    <t>C1</t>
  </si>
  <si>
    <t>B7=</t>
  </si>
  <si>
    <t>B8=</t>
  </si>
  <si>
    <t>B9=</t>
  </si>
  <si>
    <t>C2</t>
  </si>
  <si>
    <t>BA=</t>
  </si>
  <si>
    <t>BB=</t>
  </si>
  <si>
    <t>BC=</t>
  </si>
  <si>
    <t>C3</t>
  </si>
  <si>
    <t>BD=</t>
  </si>
  <si>
    <t>BE=</t>
  </si>
  <si>
    <t>BF=</t>
  </si>
  <si>
    <t>C4</t>
  </si>
  <si>
    <t>C0=</t>
  </si>
  <si>
    <t>C1=</t>
  </si>
  <si>
    <t>C2=</t>
  </si>
  <si>
    <t>C5</t>
  </si>
  <si>
    <t>C3=</t>
  </si>
  <si>
    <t>C4=</t>
  </si>
  <si>
    <t>C5=</t>
  </si>
  <si>
    <t>C6</t>
  </si>
  <si>
    <t>C6=</t>
  </si>
  <si>
    <t>C7=</t>
  </si>
  <si>
    <t>C8=</t>
  </si>
  <si>
    <t>C7</t>
  </si>
  <si>
    <t>C9=</t>
  </si>
  <si>
    <t>CA=</t>
  </si>
  <si>
    <t>CB=</t>
  </si>
  <si>
    <t>C8</t>
  </si>
  <si>
    <t>CC=</t>
  </si>
  <si>
    <t>CD=</t>
  </si>
  <si>
    <t>CE=</t>
  </si>
  <si>
    <t>C9</t>
  </si>
  <si>
    <t>CF=</t>
  </si>
  <si>
    <t>D0=</t>
  </si>
  <si>
    <t>D1=</t>
  </si>
  <si>
    <t>CA</t>
  </si>
  <si>
    <t>D2=</t>
  </si>
  <si>
    <t>D3=</t>
  </si>
  <si>
    <t>D4=</t>
  </si>
  <si>
    <t>CB</t>
  </si>
  <si>
    <t>D5=</t>
  </si>
  <si>
    <t>D6=</t>
  </si>
  <si>
    <t>D7=</t>
  </si>
  <si>
    <t>CC</t>
  </si>
  <si>
    <t>D8=</t>
  </si>
  <si>
    <t>D9=</t>
  </si>
  <si>
    <t>DA=</t>
  </si>
  <si>
    <t>EA</t>
  </si>
  <si>
    <t>DB=</t>
  </si>
  <si>
    <t>DC=</t>
  </si>
  <si>
    <t>DD=</t>
  </si>
  <si>
    <t>EB</t>
  </si>
  <si>
    <t>DE=</t>
  </si>
  <si>
    <t>DF=</t>
  </si>
  <si>
    <t>E0=</t>
  </si>
  <si>
    <t>EC</t>
  </si>
  <si>
    <t>E1=</t>
  </si>
  <si>
    <t>E2=</t>
  </si>
  <si>
    <t>E3=</t>
  </si>
  <si>
    <t>F1</t>
  </si>
  <si>
    <t>E4=</t>
  </si>
  <si>
    <t>E5=</t>
  </si>
  <si>
    <t>E6=</t>
  </si>
  <si>
    <t>F2</t>
  </si>
  <si>
    <t>E7=</t>
  </si>
  <si>
    <t>E8=</t>
  </si>
  <si>
    <t>E9=</t>
  </si>
  <si>
    <t>F3</t>
  </si>
  <si>
    <t>EA=</t>
  </si>
  <si>
    <t>EB=</t>
  </si>
  <si>
    <t>237</t>
  </si>
  <si>
    <t>EC=</t>
  </si>
  <si>
    <t>F4</t>
  </si>
  <si>
    <t>F5</t>
  </si>
  <si>
    <t>卓天雄 </t>
  </si>
  <si>
    <t>F6</t>
  </si>
  <si>
    <t>F7</t>
  </si>
  <si>
    <t>F8</t>
  </si>
  <si>
    <t>F9</t>
  </si>
  <si>
    <t>87</t>
  </si>
  <si>
    <t>46</t>
  </si>
  <si>
    <t>0F</t>
  </si>
  <si>
    <t>86</t>
  </si>
  <si>
    <t>85</t>
  </si>
  <si>
    <t>45</t>
  </si>
  <si>
    <t>AB</t>
  </si>
  <si>
    <t>84</t>
  </si>
  <si>
    <t>62</t>
  </si>
  <si>
    <t>DA</t>
  </si>
  <si>
    <t>CF</t>
  </si>
  <si>
    <t>D9</t>
  </si>
  <si>
    <t>35</t>
  </si>
  <si>
    <t>7E</t>
  </si>
  <si>
    <t>7D</t>
  </si>
  <si>
    <t>16</t>
  </si>
  <si>
    <t>44</t>
  </si>
  <si>
    <t>61</t>
  </si>
  <si>
    <t>43</t>
  </si>
  <si>
    <t>24</t>
  </si>
  <si>
    <t>21</t>
  </si>
  <si>
    <t>83</t>
  </si>
  <si>
    <t>02</t>
  </si>
  <si>
    <t>AA</t>
  </si>
  <si>
    <t>A9</t>
  </si>
  <si>
    <t>A8</t>
  </si>
  <si>
    <t>33</t>
  </si>
  <si>
    <t>D8</t>
  </si>
  <si>
    <t>42</t>
  </si>
  <si>
    <t>41</t>
  </si>
  <si>
    <t>82</t>
  </si>
  <si>
    <t>60</t>
  </si>
  <si>
    <t>40</t>
  </si>
  <si>
    <t>6A</t>
  </si>
  <si>
    <t>81</t>
  </si>
  <si>
    <t>69</t>
  </si>
  <si>
    <t>05</t>
  </si>
  <si>
    <t>68</t>
  </si>
  <si>
    <t>67</t>
  </si>
  <si>
    <t>5F</t>
  </si>
  <si>
    <t>20</t>
  </si>
  <si>
    <t>1F</t>
  </si>
  <si>
    <t>3F</t>
  </si>
  <si>
    <t>1E</t>
  </si>
  <si>
    <t>D7</t>
  </si>
  <si>
    <t>32</t>
  </si>
  <si>
    <t>5D</t>
  </si>
  <si>
    <t>5B</t>
  </si>
  <si>
    <t>15</t>
  </si>
  <si>
    <t>3E</t>
  </si>
  <si>
    <t>1D</t>
  </si>
  <si>
    <t>66</t>
  </si>
  <si>
    <t>65</t>
  </si>
  <si>
    <t>99</t>
  </si>
  <si>
    <t>98</t>
  </si>
  <si>
    <t>17</t>
  </si>
  <si>
    <t>06</t>
  </si>
  <si>
    <t>31</t>
  </si>
  <si>
    <t>08</t>
  </si>
  <si>
    <t>30</t>
  </si>
  <si>
    <t>D6</t>
  </si>
  <si>
    <t>59</t>
  </si>
  <si>
    <t>2F</t>
  </si>
  <si>
    <t>6B</t>
  </si>
  <si>
    <t>97</t>
  </si>
  <si>
    <t>14</t>
  </si>
  <si>
    <t>58</t>
  </si>
  <si>
    <t>57</t>
  </si>
  <si>
    <t>2E</t>
  </si>
  <si>
    <t>96</t>
  </si>
  <si>
    <t>01</t>
  </si>
  <si>
    <t>1C</t>
  </si>
  <si>
    <t>BB</t>
  </si>
  <si>
    <t>BA</t>
  </si>
  <si>
    <t>95</t>
  </si>
  <si>
    <t>3D</t>
  </si>
  <si>
    <t>80</t>
  </si>
  <si>
    <t>04</t>
  </si>
  <si>
    <t>56</t>
  </si>
  <si>
    <t>D5</t>
  </si>
  <si>
    <t>B9</t>
  </si>
  <si>
    <t>55</t>
  </si>
  <si>
    <t>54</t>
  </si>
  <si>
    <t>3C</t>
  </si>
  <si>
    <t>D4</t>
  </si>
  <si>
    <t>B8</t>
  </si>
  <si>
    <t>2C</t>
  </si>
  <si>
    <t>2D</t>
  </si>
  <si>
    <t>03</t>
  </si>
  <si>
    <t>94</t>
  </si>
  <si>
    <t>53</t>
  </si>
  <si>
    <t>64</t>
  </si>
  <si>
    <t>52</t>
  </si>
  <si>
    <t>51</t>
  </si>
  <si>
    <t>B7</t>
  </si>
  <si>
    <t>50</t>
  </si>
  <si>
    <t>4F</t>
  </si>
  <si>
    <t>B6</t>
  </si>
  <si>
    <t>93</t>
  </si>
  <si>
    <t>B5</t>
  </si>
  <si>
    <t>B4</t>
  </si>
  <si>
    <t>92</t>
  </si>
  <si>
    <t>13</t>
  </si>
  <si>
    <t>3B</t>
  </si>
  <si>
    <t>79</t>
  </si>
  <si>
    <t>12</t>
  </si>
  <si>
    <t>39</t>
  </si>
  <si>
    <t>11</t>
  </si>
  <si>
    <t>10</t>
  </si>
  <si>
    <t>38</t>
  </si>
  <si>
    <t>91</t>
  </si>
  <si>
    <t>D3</t>
  </si>
  <si>
    <t>D2</t>
  </si>
  <si>
    <t>B3</t>
  </si>
  <si>
    <t>23</t>
  </si>
  <si>
    <t>90</t>
  </si>
  <si>
    <t>29</t>
  </si>
  <si>
    <t>28</t>
  </si>
  <si>
    <t>27</t>
  </si>
  <si>
    <t>7F</t>
  </si>
  <si>
    <t>4E</t>
  </si>
  <si>
    <t>07</t>
  </si>
  <si>
    <t>78</t>
  </si>
  <si>
    <t>19</t>
  </si>
  <si>
    <t>77</t>
  </si>
  <si>
    <t>76</t>
  </si>
  <si>
    <t>37</t>
  </si>
  <si>
    <t>4D</t>
  </si>
  <si>
    <t>63</t>
  </si>
  <si>
    <t>E9</t>
  </si>
  <si>
    <t>E8</t>
  </si>
  <si>
    <t>AC</t>
  </si>
  <si>
    <t>75</t>
  </si>
  <si>
    <t>D1</t>
  </si>
  <si>
    <t>74</t>
  </si>
  <si>
    <t>26</t>
  </si>
  <si>
    <t>25</t>
  </si>
  <si>
    <t>E7</t>
  </si>
  <si>
    <t>E6</t>
  </si>
  <si>
    <t>73</t>
  </si>
  <si>
    <t>4C</t>
  </si>
  <si>
    <t>4B</t>
  </si>
  <si>
    <t>E5</t>
  </si>
  <si>
    <t>36</t>
  </si>
  <si>
    <t>4A</t>
  </si>
  <si>
    <t>B2</t>
  </si>
  <si>
    <t>E3</t>
  </si>
  <si>
    <t>E4</t>
  </si>
  <si>
    <t>E2</t>
  </si>
  <si>
    <t>49</t>
  </si>
  <si>
    <t>72</t>
  </si>
  <si>
    <t>B1</t>
  </si>
  <si>
    <t>71</t>
  </si>
  <si>
    <t>0E</t>
  </si>
  <si>
    <t>22</t>
  </si>
  <si>
    <t>AF</t>
  </si>
  <si>
    <t>AE</t>
  </si>
  <si>
    <t>CE</t>
  </si>
  <si>
    <t>E1</t>
  </si>
  <si>
    <t>DF</t>
  </si>
  <si>
    <t>0C</t>
  </si>
  <si>
    <t>70</t>
  </si>
  <si>
    <t>DE</t>
  </si>
  <si>
    <t>6F</t>
  </si>
  <si>
    <t>6E</t>
  </si>
  <si>
    <t>DD</t>
  </si>
  <si>
    <t>48</t>
  </si>
  <si>
    <t>34</t>
  </si>
  <si>
    <t>89</t>
  </si>
  <si>
    <t>88</t>
  </si>
  <si>
    <t>47</t>
  </si>
  <si>
    <t>DC</t>
  </si>
  <si>
    <t>D0</t>
  </si>
  <si>
    <t>DB</t>
  </si>
  <si>
    <t>18</t>
  </si>
  <si>
    <t>AD</t>
  </si>
  <si>
    <t>名字指引地址</t>
  </si>
  <si>
    <t>名字指引代码</t>
  </si>
  <si>
    <t>名字地址</t>
  </si>
  <si>
    <t>名字指引</t>
  </si>
  <si>
    <t>兵量不为0时，状态为出仕（不复制）</t>
  </si>
  <si>
    <t>兵种（不复制）</t>
  </si>
  <si>
    <t>根据情况调整</t>
  </si>
  <si>
    <t>起始位置（不复制）</t>
  </si>
  <si>
    <t>另外复制</t>
  </si>
  <si>
    <t>君主数量</t>
  </si>
  <si>
    <t>复制一</t>
  </si>
  <si>
    <t>十进制（隐藏）</t>
  </si>
  <si>
    <t>复制二</t>
  </si>
  <si>
    <t>辅助（隐藏）</t>
  </si>
  <si>
    <t>体力</t>
  </si>
  <si>
    <t>智力</t>
  </si>
  <si>
    <t>武力</t>
  </si>
  <si>
    <t>高位0为平，1为水，2为山</t>
  </si>
  <si>
    <t>忠诚</t>
  </si>
  <si>
    <t>兵种
(隐藏)</t>
  </si>
  <si>
    <t>兵种代码</t>
  </si>
  <si>
    <t>总</t>
  </si>
  <si>
    <t>辅助</t>
  </si>
  <si>
    <t>君主代码</t>
  </si>
  <si>
    <t>上半部分</t>
  </si>
  <si>
    <t>下半部分</t>
  </si>
  <si>
    <t>编号</t>
  </si>
  <si>
    <t>霸者城池</t>
  </si>
  <si>
    <t>城池名称</t>
  </si>
  <si>
    <t>君主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</si>
  <si>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</si>
  <si>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</si>
  <si>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</si>
  <si>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</si>
  <si>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</si>
  <si>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</si>
  <si>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</si>
  <si>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</si>
  <si>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</si>
  <si>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</si>
  <si>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t>武将11</t>
  </si>
  <si>
    <t>武将12</t>
  </si>
  <si>
    <t>辽东</t>
  </si>
  <si>
    <t>幽州</t>
  </si>
  <si>
    <t>并州</t>
  </si>
  <si>
    <t>青州</t>
  </si>
  <si>
    <t>冀州</t>
  </si>
  <si>
    <t>西安阳</t>
  </si>
  <si>
    <t>凉州</t>
  </si>
  <si>
    <t>安定</t>
  </si>
  <si>
    <t>长安</t>
  </si>
  <si>
    <t>西平关</t>
  </si>
  <si>
    <t>徐州</t>
  </si>
  <si>
    <t>兖州</t>
  </si>
  <si>
    <t>洛阳</t>
  </si>
  <si>
    <t>新野</t>
  </si>
  <si>
    <t>豫州</t>
  </si>
  <si>
    <t>建业</t>
  </si>
  <si>
    <t>扬州</t>
  </si>
  <si>
    <t>建安</t>
  </si>
  <si>
    <t>交州</t>
  </si>
  <si>
    <t>郁林</t>
  </si>
  <si>
    <t>江夏</t>
  </si>
  <si>
    <t>荆州</t>
  </si>
  <si>
    <t>衡阳</t>
  </si>
  <si>
    <t>襄阳</t>
  </si>
  <si>
    <t>长沙</t>
  </si>
  <si>
    <t>零陵</t>
  </si>
  <si>
    <t>汉中</t>
  </si>
  <si>
    <t>成都</t>
  </si>
  <si>
    <t>涪陵</t>
  </si>
  <si>
    <t>云南</t>
  </si>
  <si>
    <t>永昌</t>
  </si>
  <si>
    <t>剧本城池</t>
  </si>
  <si>
    <t>君主ID</t>
  </si>
  <si>
    <t>黄金</t>
  </si>
  <si>
    <t>黄金十六进制</t>
  </si>
  <si>
    <t>土地</t>
  </si>
  <si>
    <t>土地十六进制</t>
  </si>
  <si>
    <t>商业</t>
  </si>
  <si>
    <t>商业十六进制</t>
  </si>
  <si>
    <t>人口</t>
  </si>
  <si>
    <t>人口十六进制</t>
  </si>
  <si>
    <t>后备兵力</t>
  </si>
  <si>
    <t>统治</t>
  </si>
  <si>
    <t>统治度十六</t>
  </si>
  <si>
    <t>城池数据开始RAM地址</t>
  </si>
  <si>
    <t>城池数据开始ROM地址</t>
  </si>
  <si>
    <t>A</t>
  </si>
  <si>
    <t>B</t>
  </si>
  <si>
    <t>C</t>
  </si>
  <si>
    <t>D</t>
  </si>
  <si>
    <t>E</t>
  </si>
  <si>
    <t>F</t>
  </si>
  <si>
    <t>原城池名</t>
  </si>
  <si>
    <t>新城池名</t>
  </si>
  <si>
    <t>黄金高位</t>
  </si>
  <si>
    <t>黄金最高位</t>
  </si>
  <si>
    <t>土地高位</t>
  </si>
  <si>
    <t>商业高位</t>
  </si>
  <si>
    <t>人口高位</t>
  </si>
  <si>
    <t>人口最高位</t>
  </si>
  <si>
    <t>后备高位</t>
  </si>
  <si>
    <t>未知</t>
  </si>
  <si>
    <t>统治高位</t>
  </si>
  <si>
    <t>武器</t>
  </si>
  <si>
    <t>武器高位</t>
  </si>
  <si>
    <t>宝石</t>
  </si>
  <si>
    <t>手镯</t>
  </si>
  <si>
    <t>指环</t>
  </si>
  <si>
    <t>辽东城</t>
  </si>
  <si>
    <t>幽州城</t>
  </si>
  <si>
    <t>并州城</t>
  </si>
  <si>
    <t>青州城</t>
  </si>
  <si>
    <t>冀州城</t>
  </si>
  <si>
    <t>凉州城</t>
  </si>
  <si>
    <t>安定城</t>
  </si>
  <si>
    <t>长安城</t>
  </si>
  <si>
    <t>徐州城</t>
  </si>
  <si>
    <t>兖州城</t>
  </si>
  <si>
    <t>洛阳城</t>
  </si>
  <si>
    <t>新野城</t>
  </si>
  <si>
    <t>豫州城</t>
  </si>
  <si>
    <t>建业城</t>
  </si>
  <si>
    <t>扬州城</t>
  </si>
  <si>
    <t>建安城</t>
  </si>
  <si>
    <t>交州城</t>
  </si>
  <si>
    <t>郁林城</t>
  </si>
  <si>
    <t>江夏城</t>
  </si>
  <si>
    <t>荆州城</t>
  </si>
  <si>
    <t>衡阳城</t>
  </si>
  <si>
    <t>长沙城</t>
  </si>
  <si>
    <t>零陵城</t>
  </si>
  <si>
    <t>汉中城</t>
  </si>
  <si>
    <t>成都城</t>
  </si>
  <si>
    <t>涪陵城</t>
  </si>
  <si>
    <t>云南城</t>
  </si>
  <si>
    <t>永昌城</t>
  </si>
  <si>
    <t>白云托</t>
  </si>
  <si>
    <t>卞元亨</t>
  </si>
  <si>
    <t>蔡彦文</t>
  </si>
  <si>
    <t>蔡子英</t>
  </si>
  <si>
    <t>常横</t>
  </si>
  <si>
    <t>常霖</t>
  </si>
  <si>
    <t>常茂</t>
  </si>
  <si>
    <t>常胜</t>
  </si>
  <si>
    <t>常兴</t>
  </si>
  <si>
    <t>常遇春</t>
  </si>
  <si>
    <t>陈基</t>
  </si>
  <si>
    <t>陈理</t>
  </si>
  <si>
    <t>陈善</t>
  </si>
  <si>
    <t>陈维先</t>
  </si>
  <si>
    <t>陈也先</t>
  </si>
  <si>
    <t>陈英杰</t>
  </si>
  <si>
    <t>陈友必</t>
  </si>
  <si>
    <t>陈友定</t>
  </si>
  <si>
    <t>陈友贵</t>
  </si>
  <si>
    <t>陈友谅</t>
  </si>
  <si>
    <t>陈友仁</t>
  </si>
  <si>
    <t>达里麻</t>
  </si>
  <si>
    <t>达世罕</t>
  </si>
  <si>
    <t>戴寿</t>
  </si>
  <si>
    <t>邓铭</t>
  </si>
  <si>
    <t>邓愈</t>
  </si>
  <si>
    <t>邓镇</t>
  </si>
  <si>
    <t>迭里</t>
  </si>
  <si>
    <t>丁德兴</t>
  </si>
  <si>
    <t>丁普郎</t>
  </si>
  <si>
    <t>丁世英</t>
  </si>
  <si>
    <t>杜尊道</t>
  </si>
  <si>
    <t>朵儿</t>
  </si>
  <si>
    <t>方国珉</t>
  </si>
  <si>
    <t>方国謦</t>
  </si>
  <si>
    <t>方国瑛</t>
  </si>
  <si>
    <t>方国璋</t>
  </si>
  <si>
    <t>方国珍</t>
  </si>
  <si>
    <t>费聚</t>
  </si>
  <si>
    <t>冯国用</t>
  </si>
  <si>
    <t>冯奎章</t>
  </si>
  <si>
    <t>冯胜</t>
  </si>
  <si>
    <t>傅友德</t>
  </si>
  <si>
    <t>高家奴</t>
  </si>
  <si>
    <t>高启</t>
  </si>
  <si>
    <t>高彦平</t>
  </si>
  <si>
    <t>古世文</t>
  </si>
  <si>
    <t>固大英</t>
  </si>
  <si>
    <t>固振远</t>
  </si>
  <si>
    <t>郭光卿</t>
  </si>
  <si>
    <t>郭天叙</t>
  </si>
  <si>
    <t>郭彦威</t>
  </si>
  <si>
    <t>郭英</t>
  </si>
  <si>
    <t>郭择善</t>
  </si>
  <si>
    <t>郭子兴</t>
  </si>
  <si>
    <t>海牙</t>
  </si>
  <si>
    <t>韩金虎</t>
  </si>
  <si>
    <t>韩林儿</t>
  </si>
  <si>
    <t>韩山童</t>
  </si>
  <si>
    <t>贺肖</t>
  </si>
  <si>
    <t>胡伯颜</t>
  </si>
  <si>
    <t>胡大海</t>
  </si>
  <si>
    <t>胡德济</t>
  </si>
  <si>
    <t>胡强</t>
  </si>
  <si>
    <t>胡神</t>
  </si>
  <si>
    <t>胡廷瑞</t>
  </si>
  <si>
    <t>胡惟庸</t>
  </si>
  <si>
    <t>虎牙</t>
  </si>
  <si>
    <t>虎印</t>
  </si>
  <si>
    <t>花茂</t>
  </si>
  <si>
    <t>花云</t>
  </si>
  <si>
    <t>华云虎</t>
  </si>
  <si>
    <t>华云龙</t>
  </si>
  <si>
    <t>黄溍</t>
  </si>
  <si>
    <t>黄敬夫</t>
  </si>
  <si>
    <t>黄昭</t>
  </si>
  <si>
    <t>姜忠</t>
  </si>
  <si>
    <t>焦庭</t>
  </si>
  <si>
    <t>解观</t>
  </si>
  <si>
    <t>金朝兴</t>
  </si>
  <si>
    <t>康茂才</t>
  </si>
  <si>
    <t>蓝玉</t>
  </si>
  <si>
    <t>李伯升</t>
  </si>
  <si>
    <t>李察罕</t>
  </si>
  <si>
    <t>李存义</t>
  </si>
  <si>
    <t>李好文</t>
  </si>
  <si>
    <t>李景隆</t>
  </si>
  <si>
    <t>李善长</t>
  </si>
  <si>
    <t>李思齐</t>
  </si>
  <si>
    <t>李文忠</t>
  </si>
  <si>
    <t>李喜喜</t>
  </si>
  <si>
    <t>李行素</t>
  </si>
  <si>
    <t>梁云</t>
  </si>
  <si>
    <t>廖永安</t>
  </si>
  <si>
    <t>廖永忠</t>
  </si>
  <si>
    <t>刘伯温</t>
  </si>
  <si>
    <t>刘福生</t>
  </si>
  <si>
    <t>刘福通</t>
  </si>
  <si>
    <t>刘仁本</t>
  </si>
  <si>
    <t>刘益</t>
  </si>
  <si>
    <t>刘桢</t>
  </si>
  <si>
    <t>陆洪文</t>
  </si>
  <si>
    <t>陆仲亨</t>
  </si>
  <si>
    <t>吕具</t>
  </si>
  <si>
    <t>吕猛</t>
  </si>
  <si>
    <t>吕天宝</t>
  </si>
  <si>
    <t>吕勇</t>
  </si>
  <si>
    <t>吕珍</t>
  </si>
  <si>
    <t>罗彪</t>
  </si>
  <si>
    <t>罗贯中</t>
  </si>
  <si>
    <t>罗文素</t>
  </si>
  <si>
    <t>马洪</t>
  </si>
  <si>
    <t>马兰</t>
  </si>
  <si>
    <t>毛贵</t>
  </si>
  <si>
    <t>梅思祖</t>
  </si>
  <si>
    <t>孟九公</t>
  </si>
  <si>
    <t>明升</t>
  </si>
  <si>
    <t>明玉珍</t>
  </si>
  <si>
    <t>莫仁寿</t>
  </si>
  <si>
    <t>沐晟</t>
  </si>
  <si>
    <t>沐英</t>
  </si>
  <si>
    <t>穆薛飞</t>
  </si>
  <si>
    <t>倪文俊</t>
  </si>
  <si>
    <t>宁伯标</t>
  </si>
  <si>
    <t>宁伯焉</t>
  </si>
  <si>
    <t>欧阳伦</t>
  </si>
  <si>
    <t>潘元明</t>
  </si>
  <si>
    <t>彭九公</t>
  </si>
  <si>
    <t>彭莹玉</t>
  </si>
  <si>
    <t>丘彦臣</t>
  </si>
  <si>
    <t>邱福</t>
  </si>
  <si>
    <t>阮德柔</t>
  </si>
  <si>
    <t>洒敦</t>
  </si>
  <si>
    <t>沙克亮</t>
  </si>
  <si>
    <t>沙克明</t>
  </si>
  <si>
    <t>沙祖寿</t>
  </si>
  <si>
    <t>盛文郁</t>
  </si>
  <si>
    <t>施耐庵</t>
  </si>
  <si>
    <t>什蛮王</t>
  </si>
  <si>
    <t>宋濂</t>
  </si>
  <si>
    <t>苏振奎</t>
  </si>
  <si>
    <t>孙德崖</t>
  </si>
  <si>
    <t>汤和</t>
  </si>
  <si>
    <t>汤琼</t>
  </si>
  <si>
    <t>唐胜宗</t>
  </si>
  <si>
    <t>田伯超</t>
  </si>
  <si>
    <t>田再镖</t>
  </si>
  <si>
    <t>铁公然</t>
  </si>
  <si>
    <t>脱金龙</t>
  </si>
  <si>
    <t>脱脱</t>
  </si>
  <si>
    <t>脱彦迪</t>
  </si>
  <si>
    <t>万胜</t>
  </si>
  <si>
    <t>汪长</t>
  </si>
  <si>
    <t>汪广洋</t>
  </si>
  <si>
    <t>王保保</t>
  </si>
  <si>
    <t>王国仁</t>
  </si>
  <si>
    <t>王国义</t>
  </si>
  <si>
    <t>王显忠</t>
  </si>
  <si>
    <t>文豫章</t>
  </si>
  <si>
    <t>吴师道</t>
  </si>
  <si>
    <t>武殿章</t>
  </si>
  <si>
    <t>武尽孝</t>
  </si>
  <si>
    <t>武尽忠</t>
  </si>
  <si>
    <t>向大亨</t>
  </si>
  <si>
    <t>项文忠</t>
  </si>
  <si>
    <t>项遇春</t>
  </si>
  <si>
    <t>肖定邦</t>
  </si>
  <si>
    <t>谢英辅</t>
  </si>
  <si>
    <t>徐达</t>
  </si>
  <si>
    <t>徐方</t>
  </si>
  <si>
    <t>徐继忠</t>
  </si>
  <si>
    <t>徐继祖</t>
  </si>
  <si>
    <t>徐伦</t>
  </si>
  <si>
    <t>徐寿辉</t>
  </si>
  <si>
    <t>许友壬</t>
  </si>
  <si>
    <t>薛凤缟</t>
  </si>
  <si>
    <t>延达</t>
  </si>
  <si>
    <t>延凯</t>
  </si>
  <si>
    <t>延寿</t>
  </si>
  <si>
    <t>延文</t>
  </si>
  <si>
    <t>杨完者</t>
  </si>
  <si>
    <t>杨文裕</t>
  </si>
  <si>
    <t>姚广孝</t>
  </si>
  <si>
    <t>叶琛</t>
  </si>
  <si>
    <t>叶德新</t>
  </si>
  <si>
    <t>叶兑</t>
  </si>
  <si>
    <t>叶旺</t>
  </si>
  <si>
    <t>殷玉文</t>
  </si>
  <si>
    <t>殷玉武</t>
  </si>
  <si>
    <t>于皋</t>
  </si>
  <si>
    <t>于化龙</t>
  </si>
  <si>
    <t>于金标</t>
  </si>
  <si>
    <t>俞廷玉</t>
  </si>
  <si>
    <t>俞通海</t>
  </si>
  <si>
    <t>俞通渊</t>
  </si>
  <si>
    <t>俞通源</t>
  </si>
  <si>
    <t>元梁王</t>
  </si>
  <si>
    <t>元顺帝</t>
  </si>
  <si>
    <t>袁兴</t>
  </si>
  <si>
    <t>袁义</t>
  </si>
  <si>
    <t>苑廷标</t>
  </si>
  <si>
    <t>苑廷海</t>
  </si>
  <si>
    <t>苑廷山</t>
  </si>
  <si>
    <t>苑廷寿</t>
  </si>
  <si>
    <t>张必先</t>
  </si>
  <si>
    <t>张定边</t>
  </si>
  <si>
    <t>张和卞</t>
  </si>
  <si>
    <t>张九成</t>
  </si>
  <si>
    <t>张九六</t>
  </si>
  <si>
    <t>张良弼</t>
  </si>
  <si>
    <t>张良臣</t>
  </si>
  <si>
    <t>张良佐</t>
  </si>
  <si>
    <t>张士诚</t>
  </si>
  <si>
    <t>张士德</t>
  </si>
  <si>
    <t>张士信</t>
  </si>
  <si>
    <t>张兴祖</t>
  </si>
  <si>
    <t>张玉</t>
  </si>
  <si>
    <t>章溢</t>
  </si>
  <si>
    <t>赵均用</t>
  </si>
  <si>
    <t>赵普胜</t>
  </si>
  <si>
    <t>赵玉</t>
  </si>
  <si>
    <t>郑士元</t>
  </si>
  <si>
    <t>郑遇春</t>
  </si>
  <si>
    <t>郑遇霖</t>
  </si>
  <si>
    <t>周德兴</t>
  </si>
  <si>
    <t>朱标</t>
  </si>
  <si>
    <t>朱棣</t>
  </si>
  <si>
    <t>朱亮祖</t>
  </si>
  <si>
    <t>朱文正</t>
  </si>
  <si>
    <t>朱永杰</t>
  </si>
  <si>
    <t>朱元璋</t>
  </si>
  <si>
    <t>朱允炆</t>
  </si>
  <si>
    <t>邹普胜</t>
  </si>
  <si>
    <t>左登</t>
  </si>
  <si>
    <t>左都玉</t>
  </si>
  <si>
    <t>左君弼</t>
  </si>
  <si>
    <t>死亡</t>
  </si>
  <si>
    <t>辽阳</t>
  </si>
  <si>
    <t>大都</t>
  </si>
  <si>
    <t>瓦刺</t>
  </si>
  <si>
    <t>益都</t>
  </si>
  <si>
    <t>大名</t>
  </si>
  <si>
    <t>金马</t>
  </si>
  <si>
    <t>嘉峪</t>
  </si>
  <si>
    <t>酒泉</t>
  </si>
  <si>
    <t>奉元</t>
  </si>
  <si>
    <t>西宁</t>
  </si>
  <si>
    <t>苏州</t>
  </si>
  <si>
    <t>杭州</t>
  </si>
  <si>
    <t>泗水</t>
  </si>
  <si>
    <t>芜湖</t>
  </si>
  <si>
    <t>金陵</t>
  </si>
  <si>
    <t>太平</t>
  </si>
  <si>
    <t>台州</t>
  </si>
  <si>
    <t>延平</t>
  </si>
  <si>
    <t>琉球</t>
  </si>
  <si>
    <t>九江</t>
  </si>
  <si>
    <t>南昌</t>
  </si>
  <si>
    <t>鄱阳</t>
  </si>
  <si>
    <t>广州</t>
  </si>
  <si>
    <t>重庆</t>
  </si>
  <si>
    <t>桂林</t>
  </si>
  <si>
    <r>
      <t>7</t>
    </r>
    <r>
      <rPr>
        <sz val="12"/>
        <rFont val="宋体"/>
        <family val="3"/>
        <charset val="134"/>
      </rPr>
      <t>D</t>
    </r>
    <phoneticPr fontId="37" type="noConversion"/>
  </si>
  <si>
    <r>
      <t>7</t>
    </r>
    <r>
      <rPr>
        <sz val="12"/>
        <rFont val="宋体"/>
        <family val="3"/>
        <charset val="134"/>
      </rPr>
      <t>E</t>
    </r>
    <phoneticPr fontId="37" type="noConversion"/>
  </si>
  <si>
    <r>
      <t>F</t>
    </r>
    <r>
      <rPr>
        <sz val="12"/>
        <rFont val="宋体"/>
        <family val="3"/>
        <charset val="134"/>
      </rPr>
      <t>C</t>
    </r>
    <phoneticPr fontId="37" type="noConversion"/>
  </si>
  <si>
    <r>
      <t>F</t>
    </r>
    <r>
      <rPr>
        <sz val="12"/>
        <rFont val="宋体"/>
        <family val="3"/>
        <charset val="134"/>
      </rPr>
      <t>D</t>
    </r>
    <phoneticPr fontId="37" type="noConversion"/>
  </si>
  <si>
    <r>
      <t>F</t>
    </r>
    <r>
      <rPr>
        <sz val="12"/>
        <rFont val="宋体"/>
        <family val="3"/>
        <charset val="134"/>
      </rPr>
      <t>E</t>
    </r>
    <phoneticPr fontId="37" type="noConversion"/>
  </si>
  <si>
    <r>
      <t>F</t>
    </r>
    <r>
      <rPr>
        <sz val="12"/>
        <rFont val="宋体"/>
        <family val="3"/>
        <charset val="134"/>
      </rPr>
      <t>F</t>
    </r>
    <phoneticPr fontId="37" type="noConversion"/>
  </si>
  <si>
    <r>
      <t>D</t>
    </r>
    <r>
      <rPr>
        <sz val="12"/>
        <rFont val="宋体"/>
        <family val="3"/>
        <charset val="134"/>
      </rPr>
      <t>0</t>
    </r>
    <phoneticPr fontId="37" type="noConversion"/>
  </si>
  <si>
    <r>
      <t>D</t>
    </r>
    <r>
      <rPr>
        <sz val="12"/>
        <rFont val="宋体"/>
        <family val="3"/>
        <charset val="134"/>
      </rPr>
      <t>1</t>
    </r>
    <phoneticPr fontId="37" type="noConversion"/>
  </si>
  <si>
    <r>
      <t>D</t>
    </r>
    <r>
      <rPr>
        <sz val="12"/>
        <rFont val="宋体"/>
        <family val="3"/>
        <charset val="134"/>
      </rPr>
      <t>2</t>
    </r>
    <phoneticPr fontId="37" type="noConversion"/>
  </si>
  <si>
    <r>
      <t>D</t>
    </r>
    <r>
      <rPr>
        <sz val="12"/>
        <rFont val="宋体"/>
        <family val="3"/>
        <charset val="134"/>
      </rPr>
      <t>3</t>
    </r>
    <phoneticPr fontId="37" type="noConversion"/>
  </si>
  <si>
    <r>
      <t>F</t>
    </r>
    <r>
      <rPr>
        <sz val="12"/>
        <rFont val="宋体"/>
        <family val="3"/>
        <charset val="134"/>
      </rPr>
      <t>0</t>
    </r>
    <phoneticPr fontId="37" type="noConversion"/>
  </si>
  <si>
    <r>
      <t>F</t>
    </r>
    <r>
      <rPr>
        <sz val="12"/>
        <rFont val="宋体"/>
        <family val="3"/>
        <charset val="134"/>
      </rPr>
      <t>1</t>
    </r>
    <phoneticPr fontId="37" type="noConversion"/>
  </si>
  <si>
    <r>
      <t>F</t>
    </r>
    <r>
      <rPr>
        <sz val="12"/>
        <rFont val="宋体"/>
        <family val="3"/>
        <charset val="134"/>
      </rPr>
      <t>4</t>
    </r>
    <phoneticPr fontId="37" type="noConversion"/>
  </si>
  <si>
    <r>
      <t>F</t>
    </r>
    <r>
      <rPr>
        <sz val="12"/>
        <rFont val="宋体"/>
        <family val="3"/>
        <charset val="134"/>
      </rPr>
      <t>5</t>
    </r>
    <phoneticPr fontId="37" type="noConversion"/>
  </si>
  <si>
    <r>
      <t>F</t>
    </r>
    <r>
      <rPr>
        <sz val="12"/>
        <rFont val="宋体"/>
        <family val="3"/>
        <charset val="134"/>
      </rPr>
      <t>6</t>
    </r>
    <phoneticPr fontId="37" type="noConversion"/>
  </si>
  <si>
    <r>
      <t>F</t>
    </r>
    <r>
      <rPr>
        <sz val="12"/>
        <rFont val="宋体"/>
        <family val="3"/>
        <charset val="134"/>
      </rPr>
      <t>7</t>
    </r>
    <phoneticPr fontId="37" type="noConversion"/>
  </si>
  <si>
    <t>DC</t>
    <phoneticPr fontId="37" type="noConversion"/>
  </si>
  <si>
    <r>
      <t>D</t>
    </r>
    <r>
      <rPr>
        <sz val="12"/>
        <rFont val="宋体"/>
        <family val="3"/>
        <charset val="134"/>
      </rPr>
      <t>D</t>
    </r>
    <phoneticPr fontId="37" type="noConversion"/>
  </si>
  <si>
    <r>
      <t>D</t>
    </r>
    <r>
      <rPr>
        <sz val="12"/>
        <rFont val="宋体"/>
        <family val="3"/>
        <charset val="134"/>
      </rPr>
      <t>4</t>
    </r>
    <phoneticPr fontId="37" type="noConversion"/>
  </si>
  <si>
    <r>
      <t>D</t>
    </r>
    <r>
      <rPr>
        <sz val="12"/>
        <rFont val="宋体"/>
        <family val="3"/>
        <charset val="134"/>
      </rPr>
      <t>5</t>
    </r>
    <phoneticPr fontId="37" type="noConversion"/>
  </si>
  <si>
    <r>
      <t>D</t>
    </r>
    <r>
      <rPr>
        <sz val="12"/>
        <rFont val="宋体"/>
        <family val="3"/>
        <charset val="134"/>
      </rPr>
      <t>6</t>
    </r>
    <phoneticPr fontId="37" type="noConversion"/>
  </si>
  <si>
    <r>
      <t>D</t>
    </r>
    <r>
      <rPr>
        <sz val="12"/>
        <rFont val="宋体"/>
        <family val="3"/>
        <charset val="134"/>
      </rPr>
      <t>7</t>
    </r>
    <phoneticPr fontId="37" type="noConversion"/>
  </si>
  <si>
    <r>
      <t>F</t>
    </r>
    <r>
      <rPr>
        <sz val="12"/>
        <rFont val="宋体"/>
        <family val="3"/>
        <charset val="134"/>
      </rPr>
      <t>8</t>
    </r>
    <phoneticPr fontId="37" type="noConversion"/>
  </si>
  <si>
    <r>
      <t>F</t>
    </r>
    <r>
      <rPr>
        <sz val="12"/>
        <rFont val="宋体"/>
        <family val="3"/>
        <charset val="134"/>
      </rPr>
      <t>9</t>
    </r>
    <phoneticPr fontId="37" type="noConversion"/>
  </si>
  <si>
    <r>
      <t>D</t>
    </r>
    <r>
      <rPr>
        <sz val="12"/>
        <rFont val="宋体"/>
        <family val="3"/>
        <charset val="134"/>
      </rPr>
      <t>E</t>
    </r>
    <phoneticPr fontId="37" type="noConversion"/>
  </si>
  <si>
    <r>
      <t>D</t>
    </r>
    <r>
      <rPr>
        <sz val="12"/>
        <rFont val="宋体"/>
        <family val="3"/>
        <charset val="134"/>
      </rPr>
      <t>F</t>
    </r>
    <phoneticPr fontId="37" type="noConversion"/>
  </si>
  <si>
    <r>
      <t>F</t>
    </r>
    <r>
      <rPr>
        <sz val="12"/>
        <rFont val="宋体"/>
        <family val="3"/>
        <charset val="134"/>
      </rPr>
      <t>A</t>
    </r>
    <phoneticPr fontId="37" type="noConversion"/>
  </si>
  <si>
    <r>
      <t>F</t>
    </r>
    <r>
      <rPr>
        <sz val="12"/>
        <rFont val="宋体"/>
        <family val="3"/>
        <charset val="134"/>
      </rPr>
      <t>B</t>
    </r>
    <phoneticPr fontId="37" type="noConversion"/>
  </si>
  <si>
    <r>
      <t>F</t>
    </r>
    <r>
      <rPr>
        <sz val="12"/>
        <rFont val="宋体"/>
        <family val="3"/>
        <charset val="134"/>
      </rPr>
      <t>2</t>
    </r>
    <phoneticPr fontId="37" type="noConversion"/>
  </si>
  <si>
    <r>
      <t>F</t>
    </r>
    <r>
      <rPr>
        <sz val="12"/>
        <rFont val="宋体"/>
        <family val="3"/>
        <charset val="134"/>
      </rPr>
      <t>3</t>
    </r>
    <phoneticPr fontId="37" type="noConversion"/>
  </si>
  <si>
    <r>
      <t>D</t>
    </r>
    <r>
      <rPr>
        <sz val="12"/>
        <rFont val="宋体"/>
        <family val="3"/>
        <charset val="134"/>
      </rPr>
      <t>8</t>
    </r>
    <phoneticPr fontId="37" type="noConversion"/>
  </si>
  <si>
    <t>D8</t>
    <phoneticPr fontId="37" type="noConversion"/>
  </si>
  <si>
    <t>D9</t>
    <phoneticPr fontId="37" type="noConversion"/>
  </si>
  <si>
    <t>DA</t>
    <phoneticPr fontId="37" type="noConversion"/>
  </si>
  <si>
    <t>DB</t>
    <phoneticPr fontId="37" type="noConversion"/>
  </si>
  <si>
    <t>7D</t>
    <phoneticPr fontId="37" type="noConversion"/>
  </si>
  <si>
    <r>
      <t>D</t>
    </r>
    <r>
      <rPr>
        <sz val="12"/>
        <rFont val="宋体"/>
        <family val="3"/>
        <charset val="134"/>
      </rPr>
      <t>C</t>
    </r>
    <phoneticPr fontId="37" type="noConversion"/>
  </si>
  <si>
    <t>D6</t>
    <phoneticPr fontId="37" type="noConversion"/>
  </si>
  <si>
    <r>
      <t>D</t>
    </r>
    <r>
      <rPr>
        <sz val="12"/>
        <rFont val="宋体"/>
        <family val="3"/>
        <charset val="134"/>
      </rPr>
      <t>9</t>
    </r>
    <phoneticPr fontId="37" type="noConversion"/>
  </si>
  <si>
    <r>
      <t>D</t>
    </r>
    <r>
      <rPr>
        <sz val="12"/>
        <rFont val="宋体"/>
        <family val="3"/>
        <charset val="134"/>
      </rPr>
      <t>A</t>
    </r>
    <phoneticPr fontId="37" type="noConversion"/>
  </si>
  <si>
    <r>
      <t>D</t>
    </r>
    <r>
      <rPr>
        <sz val="12"/>
        <rFont val="宋体"/>
        <family val="3"/>
        <charset val="134"/>
      </rPr>
      <t>B</t>
    </r>
    <phoneticPr fontId="37" type="noConversion"/>
  </si>
  <si>
    <t>F5</t>
    <phoneticPr fontId="37" type="noConversion"/>
  </si>
  <si>
    <t>F6</t>
    <phoneticPr fontId="37" type="noConversion"/>
  </si>
  <si>
    <t>F8</t>
    <phoneticPr fontId="37" type="noConversion"/>
  </si>
  <si>
    <t>F9</t>
    <phoneticPr fontId="37" type="noConversion"/>
  </si>
  <si>
    <t>FA</t>
    <phoneticPr fontId="37" type="noConversion"/>
  </si>
  <si>
    <t>FB</t>
    <phoneticPr fontId="37" type="noConversion"/>
  </si>
  <si>
    <t>城池名称60c60</t>
    <phoneticPr fontId="32" type="noConversion"/>
  </si>
  <si>
    <t>8A</t>
    <phoneticPr fontId="37" type="noConversion"/>
  </si>
  <si>
    <t>8B</t>
    <phoneticPr fontId="37" type="noConversion"/>
  </si>
  <si>
    <t>8C</t>
    <phoneticPr fontId="37" type="noConversion"/>
  </si>
  <si>
    <t>杜尊道</t>
    <phoneticPr fontId="37" type="noConversion"/>
  </si>
  <si>
    <t>戴寿</t>
    <phoneticPr fontId="37" type="noConversion"/>
  </si>
  <si>
    <t>白云托</t>
    <phoneticPr fontId="37" type="noConversion"/>
  </si>
  <si>
    <t>8D</t>
    <phoneticPr fontId="37" type="noConversion"/>
  </si>
  <si>
    <t>8E</t>
    <phoneticPr fontId="37" type="noConversion"/>
  </si>
  <si>
    <t>8F</t>
    <phoneticPr fontId="37" type="noConversion"/>
  </si>
  <si>
    <t>9A</t>
    <phoneticPr fontId="37" type="noConversion"/>
  </si>
  <si>
    <t>9B</t>
    <phoneticPr fontId="37" type="noConversion"/>
  </si>
  <si>
    <t>9C</t>
    <phoneticPr fontId="37" type="noConversion"/>
  </si>
  <si>
    <t>9D</t>
    <phoneticPr fontId="37" type="noConversion"/>
  </si>
  <si>
    <t>9E</t>
    <phoneticPr fontId="37" type="noConversion"/>
  </si>
  <si>
    <t>9F</t>
    <phoneticPr fontId="37" type="noConversion"/>
  </si>
  <si>
    <t>A0</t>
    <phoneticPr fontId="37" type="noConversion"/>
  </si>
  <si>
    <t>ED</t>
    <phoneticPr fontId="37" type="noConversion"/>
  </si>
  <si>
    <t>EE</t>
    <phoneticPr fontId="37" type="noConversion"/>
  </si>
  <si>
    <t>EF</t>
    <phoneticPr fontId="37" type="noConversion"/>
  </si>
  <si>
    <t>复制40B54</t>
    <phoneticPr fontId="32" type="noConversion"/>
  </si>
  <si>
    <t>代码
名字代码复制61220</t>
    <phoneticPr fontId="32" type="noConversion"/>
  </si>
  <si>
    <t>第一剧本城池数据4071C</t>
    <phoneticPr fontId="32" type="noConversion"/>
  </si>
  <si>
    <t>君主名字bank号地址A030</t>
    <phoneticPr fontId="32" type="noConversion"/>
  </si>
  <si>
    <t>君主选择页面复制A050</t>
    <phoneticPr fontId="32" type="noConversion"/>
  </si>
  <si>
    <t>F0</t>
    <phoneticPr fontId="37" type="noConversion"/>
  </si>
  <si>
    <t>FA</t>
    <phoneticPr fontId="37" type="noConversion"/>
  </si>
  <si>
    <t>FB</t>
    <phoneticPr fontId="37" type="noConversion"/>
  </si>
  <si>
    <t>1ff0-1fff</t>
    <phoneticPr fontId="37" type="noConversion"/>
  </si>
  <si>
    <t>1E10-1FEF</t>
    <phoneticPr fontId="37" type="noConversion"/>
  </si>
  <si>
    <t>0010-0019</t>
    <phoneticPr fontId="37" type="noConversion"/>
  </si>
  <si>
    <t>FC</t>
    <phoneticPr fontId="37" type="noConversion"/>
  </si>
  <si>
    <t>FC</t>
    <phoneticPr fontId="37" type="noConversion"/>
  </si>
  <si>
    <t>FB</t>
    <phoneticPr fontId="37" type="noConversion"/>
  </si>
  <si>
    <t>FD</t>
    <phoneticPr fontId="37" type="noConversion"/>
  </si>
  <si>
    <t>XUHAO</t>
    <phoneticPr fontId="32" type="noConversion"/>
  </si>
  <si>
    <t>A1</t>
    <phoneticPr fontId="37" type="noConversion"/>
  </si>
</sst>
</file>

<file path=xl/styles.xml><?xml version="1.0" encoding="utf-8"?>
<styleSheet xmlns="http://schemas.openxmlformats.org/spreadsheetml/2006/main">
  <numFmts count="1">
    <numFmt numFmtId="176" formatCode="00"/>
  </numFmts>
  <fonts count="39">
    <font>
      <sz val="11"/>
      <name val="宋体"/>
      <charset val="134"/>
    </font>
    <font>
      <sz val="14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sz val="12"/>
      <name val="宋体"/>
      <family val="3"/>
      <charset val="134"/>
    </font>
    <font>
      <sz val="20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rgb="FF0C0C0C"/>
      <name val="宋体"/>
      <family val="3"/>
      <charset val="134"/>
    </font>
    <font>
      <sz val="10"/>
      <name val="Tahoma"/>
      <family val="2"/>
    </font>
    <font>
      <sz val="10"/>
      <name val="宋体"/>
      <family val="3"/>
      <charset val="134"/>
    </font>
    <font>
      <sz val="8"/>
      <color rgb="FF000000"/>
      <name val="Tahoma"/>
      <family val="2"/>
    </font>
    <font>
      <sz val="11"/>
      <color theme="1"/>
      <name val="宋体"/>
      <family val="3"/>
      <charset val="134"/>
      <scheme val="minor"/>
    </font>
    <font>
      <sz val="18"/>
      <color rgb="FF000000"/>
      <name val="Tahoma"/>
      <family val="2"/>
    </font>
    <font>
      <sz val="12"/>
      <color rgb="FF000000"/>
      <name val="Tahoma"/>
      <family val="2"/>
    </font>
    <font>
      <b/>
      <sz val="10"/>
      <name val="Tahoma"/>
      <family val="2"/>
    </font>
    <font>
      <b/>
      <sz val="12"/>
      <name val="宋体"/>
      <family val="3"/>
      <charset val="134"/>
    </font>
    <font>
      <sz val="18"/>
      <name val="Tahoma"/>
      <family val="2"/>
    </font>
    <font>
      <b/>
      <sz val="10"/>
      <name val="宋体"/>
      <family val="3"/>
      <charset val="134"/>
    </font>
    <font>
      <sz val="11"/>
      <name val="Tahoma"/>
      <family val="2"/>
    </font>
    <font>
      <sz val="18"/>
      <color theme="1"/>
      <name val="Tahoma"/>
      <family val="2"/>
    </font>
    <font>
      <sz val="11"/>
      <color theme="1"/>
      <name val="Tahoma"/>
      <family val="2"/>
    </font>
    <font>
      <sz val="12"/>
      <color theme="1"/>
      <name val="Tahoma"/>
      <family val="2"/>
    </font>
    <font>
      <sz val="11"/>
      <color theme="1"/>
      <name val="微软雅黑"/>
      <family val="2"/>
      <charset val="134"/>
    </font>
    <font>
      <sz val="11"/>
      <color rgb="FFFF0000"/>
      <name val="宋体"/>
      <family val="3"/>
      <charset val="134"/>
    </font>
    <font>
      <sz val="11"/>
      <color rgb="FFFF0000"/>
      <name val="Tahoma"/>
      <family val="2"/>
    </font>
    <font>
      <sz val="11"/>
      <color theme="1"/>
      <name val="宋体"/>
      <family val="3"/>
      <charset val="134"/>
    </font>
    <font>
      <sz val="16"/>
      <color theme="1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color rgb="FF333333"/>
      <name val="Arial"/>
      <family val="2"/>
    </font>
    <font>
      <sz val="9"/>
      <color rgb="FF333333"/>
      <name val="宋体"/>
      <family val="3"/>
      <charset val="134"/>
    </font>
    <font>
      <sz val="9"/>
      <name val="宋体"/>
      <family val="3"/>
      <charset val="134"/>
    </font>
    <font>
      <sz val="18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1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B0F0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5" tint="0.39991454817346722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4" fillId="0" borderId="0">
      <protection locked="0"/>
    </xf>
    <xf numFmtId="0" fontId="4" fillId="0" borderId="0">
      <protection locked="0"/>
    </xf>
  </cellStyleXfs>
  <cellXfs count="23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4" fillId="5" borderId="6" xfId="3" applyFont="1" applyFill="1" applyBorder="1" applyAlignment="1" applyProtection="1">
      <alignment horizontal="center" vertical="center"/>
    </xf>
    <xf numFmtId="0" fontId="4" fillId="5" borderId="3" xfId="3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0" fillId="6" borderId="3" xfId="0" applyNumberFormat="1" applyFont="1" applyFill="1" applyBorder="1" applyAlignment="1" applyProtection="1">
      <alignment horizontal="center" vertical="center" wrapText="1"/>
    </xf>
    <xf numFmtId="0" fontId="11" fillId="6" borderId="3" xfId="0" applyNumberFormat="1" applyFont="1" applyFill="1" applyBorder="1" applyAlignment="1" applyProtection="1">
      <alignment horizontal="center" vertical="center" wrapText="1"/>
    </xf>
    <xf numFmtId="0" fontId="12" fillId="6" borderId="3" xfId="0" applyNumberFormat="1" applyFont="1" applyFill="1" applyBorder="1" applyAlignment="1" applyProtection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13" fillId="7" borderId="0" xfId="0" applyFont="1" applyFill="1" applyAlignment="1">
      <alignment vertical="center"/>
    </xf>
    <xf numFmtId="49" fontId="14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49" fontId="13" fillId="0" borderId="3" xfId="0" applyNumberFormat="1" applyFont="1" applyFill="1" applyBorder="1" applyAlignment="1">
      <alignment horizontal="center" vertical="center" wrapText="1"/>
    </xf>
    <xf numFmtId="0" fontId="16" fillId="6" borderId="0" xfId="0" applyNumberFormat="1" applyFont="1" applyFill="1" applyBorder="1" applyAlignment="1" applyProtection="1">
      <alignment horizontal="center" vertical="center" wrapText="1"/>
    </xf>
    <xf numFmtId="0" fontId="17" fillId="8" borderId="14" xfId="0" applyFont="1" applyFill="1" applyBorder="1" applyAlignment="1">
      <alignment horizontal="center" vertical="center"/>
    </xf>
    <xf numFmtId="0" fontId="18" fillId="7" borderId="3" xfId="0" applyNumberFormat="1" applyFont="1" applyFill="1" applyBorder="1" applyAlignment="1">
      <alignment horizontal="center" vertical="center"/>
    </xf>
    <xf numFmtId="0" fontId="4" fillId="9" borderId="3" xfId="3" applyFont="1" applyFill="1" applyBorder="1" applyAlignment="1" applyProtection="1">
      <alignment horizontal="center" vertical="center"/>
    </xf>
    <xf numFmtId="0" fontId="4" fillId="0" borderId="6" xfId="3" applyFont="1" applyFill="1" applyBorder="1" applyAlignment="1" applyProtection="1">
      <alignment horizontal="center" vertical="center"/>
    </xf>
    <xf numFmtId="0" fontId="10" fillId="10" borderId="3" xfId="0" applyNumberFormat="1" applyFont="1" applyFill="1" applyBorder="1" applyAlignment="1" applyProtection="1">
      <alignment horizontal="center" vertical="center" wrapText="1"/>
    </xf>
    <xf numFmtId="0" fontId="13" fillId="11" borderId="3" xfId="0" applyFont="1" applyFill="1" applyBorder="1" applyAlignment="1">
      <alignment horizontal="center" vertical="center"/>
    </xf>
    <xf numFmtId="49" fontId="9" fillId="9" borderId="3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11" fillId="10" borderId="3" xfId="0" applyNumberFormat="1" applyFont="1" applyFill="1" applyBorder="1" applyAlignment="1" applyProtection="1">
      <alignment horizontal="center" vertical="center" wrapText="1"/>
    </xf>
    <xf numFmtId="0" fontId="4" fillId="7" borderId="3" xfId="3" applyFont="1" applyFill="1" applyBorder="1" applyAlignment="1" applyProtection="1">
      <alignment horizontal="center" vertical="center"/>
    </xf>
    <xf numFmtId="0" fontId="18" fillId="0" borderId="3" xfId="0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 applyProtection="1">
      <alignment horizontal="center" vertical="center"/>
    </xf>
    <xf numFmtId="0" fontId="12" fillId="6" borderId="0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>
      <alignment vertical="center"/>
    </xf>
    <xf numFmtId="0" fontId="10" fillId="12" borderId="3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1" fillId="6" borderId="0" xfId="0" applyNumberFormat="1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22" fillId="0" borderId="0" xfId="0" applyNumberFormat="1" applyFont="1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 wrapText="1"/>
    </xf>
    <xf numFmtId="0" fontId="22" fillId="13" borderId="3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49" fontId="27" fillId="0" borderId="3" xfId="0" applyNumberFormat="1" applyFont="1" applyFill="1" applyBorder="1" applyAlignment="1">
      <alignment horizontal="center" vertical="center"/>
    </xf>
    <xf numFmtId="0" fontId="27" fillId="0" borderId="3" xfId="0" applyNumberFormat="1" applyFont="1" applyFill="1" applyBorder="1" applyAlignment="1">
      <alignment horizontal="center" vertical="center"/>
    </xf>
    <xf numFmtId="0" fontId="30" fillId="3" borderId="3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27" fillId="0" borderId="18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49" fontId="27" fillId="0" borderId="19" xfId="0" applyNumberFormat="1" applyFont="1" applyFill="1" applyBorder="1" applyAlignment="1">
      <alignment horizontal="center" vertical="center"/>
    </xf>
    <xf numFmtId="0" fontId="31" fillId="3" borderId="3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22" fillId="13" borderId="2" xfId="0" applyNumberFormat="1" applyFont="1" applyFill="1" applyBorder="1" applyAlignment="1">
      <alignment horizontal="center" vertical="center"/>
    </xf>
    <xf numFmtId="0" fontId="27" fillId="0" borderId="20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vertical="center" wrapText="1"/>
    </xf>
    <xf numFmtId="0" fontId="30" fillId="13" borderId="3" xfId="0" applyFont="1" applyFill="1" applyBorder="1" applyAlignment="1">
      <alignment horizontal="center" vertical="center" wrapText="1"/>
    </xf>
    <xf numFmtId="0" fontId="32" fillId="13" borderId="3" xfId="0" applyFont="1" applyFill="1" applyBorder="1" applyAlignment="1">
      <alignment horizontal="center" vertical="center" wrapText="1"/>
    </xf>
    <xf numFmtId="0" fontId="32" fillId="13" borderId="20" xfId="0" applyFont="1" applyFill="1" applyBorder="1" applyAlignment="1">
      <alignment horizontal="center" vertical="center" wrapText="1"/>
    </xf>
    <xf numFmtId="0" fontId="30" fillId="13" borderId="20" xfId="0" applyFont="1" applyFill="1" applyBorder="1" applyAlignment="1">
      <alignment horizontal="center" vertical="center" wrapText="1"/>
    </xf>
    <xf numFmtId="49" fontId="25" fillId="7" borderId="9" xfId="0" applyNumberFormat="1" applyFont="1" applyFill="1" applyBorder="1" applyAlignment="1">
      <alignment vertical="center" wrapText="1"/>
    </xf>
    <xf numFmtId="0" fontId="27" fillId="0" borderId="0" xfId="0" applyFont="1" applyFill="1" applyAlignment="1">
      <alignment horizontal="center" vertical="center"/>
    </xf>
    <xf numFmtId="49" fontId="27" fillId="0" borderId="20" xfId="0" applyNumberFormat="1" applyFont="1" applyFill="1" applyBorder="1" applyAlignment="1">
      <alignment horizontal="center" vertical="center"/>
    </xf>
    <xf numFmtId="49" fontId="27" fillId="0" borderId="21" xfId="0" applyNumberFormat="1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horizontal="center" vertical="center"/>
    </xf>
    <xf numFmtId="0" fontId="22" fillId="13" borderId="3" xfId="0" applyNumberFormat="1" applyFont="1" applyFill="1" applyBorder="1" applyAlignment="1">
      <alignment horizontal="center" vertical="center"/>
    </xf>
    <xf numFmtId="0" fontId="22" fillId="13" borderId="6" xfId="0" applyNumberFormat="1" applyFont="1" applyFill="1" applyBorder="1" applyAlignment="1">
      <alignment horizontal="center" vertical="center"/>
    </xf>
    <xf numFmtId="0" fontId="30" fillId="0" borderId="23" xfId="0" applyFont="1" applyFill="1" applyBorder="1" applyAlignment="1">
      <alignment horizontal="center" vertical="center" wrapText="1"/>
    </xf>
    <xf numFmtId="176" fontId="22" fillId="3" borderId="0" xfId="0" applyNumberFormat="1" applyFont="1" applyFill="1" applyAlignment="1">
      <alignment horizontal="center" vertical="center"/>
    </xf>
    <xf numFmtId="0" fontId="27" fillId="14" borderId="0" xfId="0" applyFont="1" applyFill="1" applyAlignment="1">
      <alignment horizontal="center" vertical="center"/>
    </xf>
    <xf numFmtId="0" fontId="22" fillId="14" borderId="3" xfId="0" applyFont="1" applyFill="1" applyBorder="1" applyAlignment="1">
      <alignment horizontal="center" vertical="center"/>
    </xf>
    <xf numFmtId="0" fontId="22" fillId="13" borderId="0" xfId="0" applyFont="1" applyFill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0" fontId="26" fillId="14" borderId="2" xfId="0" applyNumberFormat="1" applyFont="1" applyFill="1" applyBorder="1" applyAlignment="1">
      <alignment horizontal="center" vertical="center"/>
    </xf>
    <xf numFmtId="0" fontId="26" fillId="14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 applyProtection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0" fontId="13" fillId="14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4" fillId="0" borderId="3" xfId="3" applyFont="1" applyFill="1" applyBorder="1" applyAlignment="1" applyProtection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13" fillId="15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176" fontId="13" fillId="0" borderId="3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left" vertical="center"/>
    </xf>
    <xf numFmtId="49" fontId="13" fillId="9" borderId="3" xfId="0" applyNumberFormat="1" applyFont="1" applyFill="1" applyBorder="1" applyAlignment="1">
      <alignment horizontal="center" vertical="center"/>
    </xf>
    <xf numFmtId="176" fontId="13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49" fontId="13" fillId="9" borderId="0" xfId="0" applyNumberFormat="1" applyFont="1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176" fontId="13" fillId="0" borderId="20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17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4" fillId="13" borderId="2" xfId="0" applyFont="1" applyFill="1" applyBorder="1" applyAlignment="1">
      <alignment horizontal="center" vertical="center"/>
    </xf>
    <xf numFmtId="0" fontId="4" fillId="13" borderId="3" xfId="0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49" fontId="34" fillId="0" borderId="0" xfId="0" applyNumberFormat="1" applyFont="1" applyFill="1" applyAlignment="1">
      <alignment horizontal="center" vertical="center" wrapText="1"/>
    </xf>
    <xf numFmtId="49" fontId="34" fillId="0" borderId="0" xfId="0" applyNumberFormat="1" applyFont="1" applyFill="1" applyAlignment="1">
      <alignment horizontal="center" vertical="center"/>
    </xf>
    <xf numFmtId="49" fontId="3" fillId="7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3" xfId="0" applyFont="1" applyFill="1" applyBorder="1" applyAlignment="1">
      <alignment horizontal="center" vertical="center"/>
    </xf>
    <xf numFmtId="0" fontId="4" fillId="17" borderId="3" xfId="0" applyFont="1" applyFill="1" applyBorder="1" applyAlignment="1">
      <alignment horizontal="center" vertical="center"/>
    </xf>
    <xf numFmtId="0" fontId="22" fillId="17" borderId="16" xfId="0" applyFont="1" applyFill="1" applyBorder="1" applyAlignment="1">
      <alignment horizontal="center" vertical="center"/>
    </xf>
    <xf numFmtId="0" fontId="22" fillId="17" borderId="3" xfId="0" applyFont="1" applyFill="1" applyBorder="1" applyAlignment="1">
      <alignment horizontal="center" vertical="center"/>
    </xf>
    <xf numFmtId="0" fontId="4" fillId="18" borderId="3" xfId="3" applyFont="1" applyFill="1" applyBorder="1" applyAlignment="1" applyProtection="1">
      <alignment horizontal="center" vertical="center"/>
    </xf>
    <xf numFmtId="0" fontId="4" fillId="18" borderId="3" xfId="0" applyFont="1" applyFill="1" applyBorder="1" applyAlignment="1">
      <alignment horizontal="center" vertical="center"/>
    </xf>
    <xf numFmtId="0" fontId="18" fillId="18" borderId="3" xfId="0" applyNumberFormat="1" applyFont="1" applyFill="1" applyBorder="1" applyAlignment="1">
      <alignment horizontal="center" vertical="center"/>
    </xf>
    <xf numFmtId="0" fontId="20" fillId="18" borderId="3" xfId="0" applyFont="1" applyFill="1" applyBorder="1" applyAlignment="1">
      <alignment horizontal="center" vertical="center"/>
    </xf>
    <xf numFmtId="0" fontId="22" fillId="18" borderId="3" xfId="0" applyFont="1" applyFill="1" applyBorder="1" applyAlignment="1">
      <alignment horizontal="center" vertical="center"/>
    </xf>
    <xf numFmtId="0" fontId="27" fillId="18" borderId="3" xfId="0" applyNumberFormat="1" applyFont="1" applyFill="1" applyBorder="1" applyAlignment="1">
      <alignment horizontal="center" vertical="center"/>
    </xf>
    <xf numFmtId="0" fontId="30" fillId="18" borderId="3" xfId="0" applyFont="1" applyFill="1" applyBorder="1" applyAlignment="1">
      <alignment horizontal="center" vertical="center" wrapText="1"/>
    </xf>
    <xf numFmtId="0" fontId="31" fillId="18" borderId="3" xfId="0" applyFont="1" applyFill="1" applyBorder="1" applyAlignment="1">
      <alignment horizontal="center" vertical="center" wrapText="1"/>
    </xf>
    <xf numFmtId="0" fontId="22" fillId="18" borderId="2" xfId="0" applyNumberFormat="1" applyFont="1" applyFill="1" applyBorder="1" applyAlignment="1">
      <alignment horizontal="center" vertical="center"/>
    </xf>
    <xf numFmtId="0" fontId="22" fillId="18" borderId="3" xfId="0" applyNumberFormat="1" applyFont="1" applyFill="1" applyBorder="1" applyAlignment="1">
      <alignment horizontal="center" vertical="center"/>
    </xf>
    <xf numFmtId="0" fontId="22" fillId="18" borderId="6" xfId="0" applyNumberFormat="1" applyFont="1" applyFill="1" applyBorder="1" applyAlignment="1">
      <alignment horizontal="center" vertical="center"/>
    </xf>
    <xf numFmtId="0" fontId="30" fillId="18" borderId="23" xfId="0" applyFont="1" applyFill="1" applyBorder="1" applyAlignment="1">
      <alignment horizontal="center" vertical="center" wrapText="1"/>
    </xf>
    <xf numFmtId="176" fontId="22" fillId="18" borderId="0" xfId="0" applyNumberFormat="1" applyFont="1" applyFill="1" applyAlignment="1">
      <alignment horizontal="center" vertical="center"/>
    </xf>
    <xf numFmtId="0" fontId="22" fillId="18" borderId="0" xfId="0" applyFont="1" applyFill="1" applyAlignment="1">
      <alignment horizontal="center" vertical="center"/>
    </xf>
    <xf numFmtId="0" fontId="32" fillId="18" borderId="20" xfId="0" applyFont="1" applyFill="1" applyBorder="1" applyAlignment="1">
      <alignment horizontal="center" vertical="center" wrapText="1"/>
    </xf>
    <xf numFmtId="0" fontId="30" fillId="18" borderId="20" xfId="0" applyFont="1" applyFill="1" applyBorder="1" applyAlignment="1">
      <alignment horizontal="center" vertical="center" wrapText="1"/>
    </xf>
    <xf numFmtId="0" fontId="13" fillId="13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4" fillId="17" borderId="3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13" borderId="3" xfId="0" applyFont="1" applyFill="1" applyBorder="1" applyAlignment="1">
      <alignment horizontal="left" vertical="center"/>
    </xf>
    <xf numFmtId="49" fontId="4" fillId="1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8" fillId="0" borderId="3" xfId="3" applyFont="1" applyFill="1" applyBorder="1" applyAlignment="1" applyProtection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49" fontId="38" fillId="3" borderId="3" xfId="0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2" fillId="17" borderId="0" xfId="0" applyFont="1" applyFill="1" applyAlignment="1">
      <alignment horizontal="center" vertical="center"/>
    </xf>
    <xf numFmtId="0" fontId="22" fillId="13" borderId="16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left" vertical="center"/>
    </xf>
    <xf numFmtId="0" fontId="22" fillId="9" borderId="16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4" fillId="9" borderId="0" xfId="0" applyFont="1" applyFill="1" applyAlignment="1"/>
    <xf numFmtId="0" fontId="4" fillId="0" borderId="3" xfId="0" applyFont="1" applyFill="1" applyBorder="1" applyAlignment="1">
      <alignment horizontal="center" vertical="center"/>
    </xf>
    <xf numFmtId="0" fontId="18" fillId="13" borderId="3" xfId="0" applyNumberFormat="1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4" fillId="7" borderId="3" xfId="3" applyFont="1" applyFill="1" applyBorder="1" applyAlignment="1" applyProtection="1">
      <alignment horizontal="center" vertical="center" wrapText="1"/>
    </xf>
    <xf numFmtId="49" fontId="9" fillId="7" borderId="3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7" fillId="16" borderId="0" xfId="0" applyFont="1" applyFill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176" fontId="22" fillId="0" borderId="0" xfId="0" applyNumberFormat="1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49" fontId="25" fillId="7" borderId="17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5" fillId="7" borderId="3" xfId="0" applyFont="1" applyFill="1" applyBorder="1" applyAlignment="1">
      <alignment horizontal="center" vertical="center"/>
    </xf>
    <xf numFmtId="0" fontId="26" fillId="7" borderId="3" xfId="0" applyFont="1" applyFill="1" applyBorder="1" applyAlignment="1">
      <alignment horizontal="center" vertical="center"/>
    </xf>
    <xf numFmtId="0" fontId="25" fillId="7" borderId="6" xfId="0" applyFont="1" applyFill="1" applyBorder="1" applyAlignment="1">
      <alignment horizontal="center" vertical="center" wrapText="1"/>
    </xf>
    <xf numFmtId="0" fontId="25" fillId="7" borderId="16" xfId="0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49" fontId="29" fillId="0" borderId="3" xfId="1" applyNumberFormat="1" applyFont="1" applyFill="1" applyBorder="1" applyAlignment="1">
      <alignment horizontal="center" vertical="center"/>
    </xf>
    <xf numFmtId="0" fontId="29" fillId="0" borderId="3" xfId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">
    <cellStyle name="常规" xfId="0" builtinId="0"/>
    <cellStyle name="常规 3" xfId="2"/>
    <cellStyle name="常规 4 2" xfId="3"/>
    <cellStyle name="超链接" xfId="1" builtinId="8"/>
  </cellStyles>
  <dxfs count="13"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workbookViewId="0">
      <selection activeCell="E38" sqref="E38"/>
    </sheetView>
  </sheetViews>
  <sheetFormatPr defaultColWidth="9" defaultRowHeight="13.5"/>
  <cols>
    <col min="1" max="1" width="7.375" style="104" customWidth="1"/>
    <col min="2" max="2" width="12.375" style="104" customWidth="1"/>
    <col min="3" max="3" width="16.5" style="104" customWidth="1"/>
    <col min="4" max="9" width="14.25" style="104" customWidth="1"/>
    <col min="10" max="10" width="12.25" style="104" customWidth="1"/>
    <col min="11" max="11" width="9.875" style="104" customWidth="1"/>
    <col min="12" max="12" width="11.5" style="104" customWidth="1"/>
    <col min="13" max="16384" width="9" style="104"/>
  </cols>
  <sheetData>
    <row r="1" spans="1:13" ht="30.95" customHeight="1">
      <c r="A1" s="150" t="s">
        <v>0</v>
      </c>
      <c r="B1" s="151" t="s">
        <v>1</v>
      </c>
      <c r="C1" s="151" t="s">
        <v>2</v>
      </c>
      <c r="D1" s="151" t="s">
        <v>3</v>
      </c>
      <c r="E1" s="151" t="s">
        <v>4</v>
      </c>
      <c r="F1" s="151" t="s">
        <v>5</v>
      </c>
      <c r="G1" s="151" t="s">
        <v>6</v>
      </c>
      <c r="H1" s="151" t="s">
        <v>7</v>
      </c>
      <c r="I1" s="151" t="s">
        <v>8</v>
      </c>
      <c r="J1" s="151" t="s">
        <v>9</v>
      </c>
      <c r="K1" s="187" t="s">
        <v>1089</v>
      </c>
      <c r="L1" s="188" t="s">
        <v>1088</v>
      </c>
    </row>
    <row r="2" spans="1:13" ht="30.95" customHeight="1">
      <c r="A2" s="152" t="s">
        <v>10</v>
      </c>
      <c r="B2" s="153" t="s">
        <v>1090</v>
      </c>
      <c r="C2" s="204" t="s">
        <v>11</v>
      </c>
      <c r="D2" s="204"/>
      <c r="E2" s="204"/>
      <c r="F2" s="204"/>
      <c r="G2" s="204"/>
      <c r="H2" s="204"/>
      <c r="I2" s="204"/>
    </row>
    <row r="3" spans="1:13">
      <c r="A3" s="104">
        <v>20</v>
      </c>
      <c r="B3" s="104" t="s">
        <v>12</v>
      </c>
      <c r="C3" s="104" t="s">
        <v>13</v>
      </c>
      <c r="D3" s="104" t="s">
        <v>14</v>
      </c>
      <c r="E3" s="104" t="s">
        <v>15</v>
      </c>
      <c r="F3" s="104" t="s">
        <v>16</v>
      </c>
      <c r="G3" s="104" t="s">
        <v>17</v>
      </c>
      <c r="H3" s="104" t="s">
        <v>18</v>
      </c>
      <c r="I3" s="104" t="s">
        <v>19</v>
      </c>
      <c r="J3" s="104" t="s">
        <v>20</v>
      </c>
      <c r="K3" s="104" t="s">
        <v>21</v>
      </c>
      <c r="L3" s="104" t="s">
        <v>22</v>
      </c>
      <c r="M3" s="104" t="s">
        <v>23</v>
      </c>
    </row>
    <row r="4" spans="1:13">
      <c r="A4" s="104">
        <v>21</v>
      </c>
      <c r="B4" s="104" t="s">
        <v>24</v>
      </c>
      <c r="C4" s="104" t="s">
        <v>25</v>
      </c>
      <c r="D4" s="104" t="s">
        <v>14</v>
      </c>
      <c r="E4" s="104" t="s">
        <v>15</v>
      </c>
      <c r="F4" s="104" t="s">
        <v>16</v>
      </c>
      <c r="G4" s="104" t="s">
        <v>17</v>
      </c>
      <c r="H4" s="104" t="s">
        <v>18</v>
      </c>
      <c r="I4" s="104" t="s">
        <v>19</v>
      </c>
      <c r="J4" s="104" t="s">
        <v>20</v>
      </c>
      <c r="K4" s="104" t="s">
        <v>21</v>
      </c>
      <c r="L4" s="104" t="s">
        <v>22</v>
      </c>
      <c r="M4" s="112" t="s">
        <v>26</v>
      </c>
    </row>
    <row r="5" spans="1:13">
      <c r="A5" s="104">
        <v>22</v>
      </c>
      <c r="B5" s="104" t="s">
        <v>27</v>
      </c>
      <c r="C5" s="104" t="s">
        <v>28</v>
      </c>
      <c r="D5" s="104" t="s">
        <v>14</v>
      </c>
      <c r="E5" s="104" t="s">
        <v>15</v>
      </c>
      <c r="F5" s="104" t="s">
        <v>16</v>
      </c>
      <c r="G5" s="104" t="s">
        <v>17</v>
      </c>
      <c r="H5" s="104" t="s">
        <v>18</v>
      </c>
      <c r="I5" s="104" t="s">
        <v>19</v>
      </c>
      <c r="J5" s="104" t="s">
        <v>20</v>
      </c>
      <c r="K5" s="104" t="s">
        <v>21</v>
      </c>
      <c r="L5" s="104" t="s">
        <v>22</v>
      </c>
      <c r="M5" s="112" t="s">
        <v>26</v>
      </c>
    </row>
    <row r="6" spans="1:13">
      <c r="A6" s="104">
        <v>23</v>
      </c>
      <c r="B6" s="104" t="s">
        <v>29</v>
      </c>
      <c r="C6" s="104" t="s">
        <v>30</v>
      </c>
      <c r="D6" s="104" t="s">
        <v>14</v>
      </c>
      <c r="E6" s="104" t="s">
        <v>15</v>
      </c>
      <c r="F6" s="104" t="s">
        <v>16</v>
      </c>
      <c r="G6" s="104" t="s">
        <v>17</v>
      </c>
      <c r="H6" s="104" t="s">
        <v>18</v>
      </c>
      <c r="I6" s="104" t="s">
        <v>19</v>
      </c>
      <c r="J6" s="104" t="s">
        <v>20</v>
      </c>
      <c r="K6" s="104" t="s">
        <v>21</v>
      </c>
      <c r="L6" s="104" t="s">
        <v>22</v>
      </c>
      <c r="M6" s="112" t="s">
        <v>26</v>
      </c>
    </row>
    <row r="7" spans="1:13">
      <c r="A7" s="104">
        <v>24</v>
      </c>
      <c r="B7" s="104" t="s">
        <v>31</v>
      </c>
      <c r="C7" s="104" t="s">
        <v>32</v>
      </c>
      <c r="D7" s="104" t="s">
        <v>14</v>
      </c>
      <c r="E7" s="104" t="s">
        <v>15</v>
      </c>
      <c r="F7" s="104" t="s">
        <v>16</v>
      </c>
      <c r="G7" s="104" t="s">
        <v>17</v>
      </c>
      <c r="H7" s="104" t="s">
        <v>18</v>
      </c>
      <c r="I7" s="104" t="s">
        <v>19</v>
      </c>
      <c r="J7" s="104" t="s">
        <v>20</v>
      </c>
      <c r="K7" s="104" t="s">
        <v>21</v>
      </c>
      <c r="L7" s="104" t="s">
        <v>22</v>
      </c>
      <c r="M7" s="112" t="s">
        <v>26</v>
      </c>
    </row>
    <row r="8" spans="1:13">
      <c r="A8" s="104">
        <v>25</v>
      </c>
      <c r="B8" s="104" t="s">
        <v>33</v>
      </c>
      <c r="C8" s="104" t="s">
        <v>34</v>
      </c>
      <c r="D8" s="104" t="s">
        <v>14</v>
      </c>
      <c r="E8" s="104" t="s">
        <v>15</v>
      </c>
      <c r="F8" s="104" t="s">
        <v>16</v>
      </c>
      <c r="G8" s="104" t="s">
        <v>17</v>
      </c>
      <c r="H8" s="104" t="s">
        <v>18</v>
      </c>
      <c r="I8" s="104" t="s">
        <v>19</v>
      </c>
      <c r="J8" s="104" t="s">
        <v>20</v>
      </c>
      <c r="K8" s="104" t="s">
        <v>21</v>
      </c>
      <c r="L8" s="104" t="s">
        <v>22</v>
      </c>
      <c r="M8" s="112" t="s">
        <v>26</v>
      </c>
    </row>
    <row r="9" spans="1:13">
      <c r="A9" s="104">
        <v>26</v>
      </c>
      <c r="B9" s="104" t="s">
        <v>35</v>
      </c>
      <c r="C9" s="104" t="s">
        <v>36</v>
      </c>
      <c r="D9" s="104" t="s">
        <v>14</v>
      </c>
      <c r="E9" s="104" t="s">
        <v>15</v>
      </c>
      <c r="F9" s="104" t="s">
        <v>16</v>
      </c>
      <c r="G9" s="104" t="s">
        <v>17</v>
      </c>
      <c r="H9" s="104" t="s">
        <v>18</v>
      </c>
      <c r="I9" s="104" t="s">
        <v>19</v>
      </c>
      <c r="J9" s="104" t="s">
        <v>20</v>
      </c>
      <c r="K9" s="104" t="s">
        <v>21</v>
      </c>
      <c r="L9" s="104" t="s">
        <v>22</v>
      </c>
      <c r="M9" s="112" t="s">
        <v>26</v>
      </c>
    </row>
    <row r="10" spans="1:13">
      <c r="A10" s="104">
        <v>27</v>
      </c>
      <c r="B10" s="104" t="s">
        <v>37</v>
      </c>
      <c r="C10" s="104" t="s">
        <v>38</v>
      </c>
      <c r="D10" s="104" t="s">
        <v>14</v>
      </c>
      <c r="E10" s="104" t="s">
        <v>15</v>
      </c>
      <c r="F10" s="104" t="s">
        <v>16</v>
      </c>
      <c r="G10" s="104" t="s">
        <v>17</v>
      </c>
      <c r="H10" s="104" t="s">
        <v>18</v>
      </c>
      <c r="I10" s="104" t="s">
        <v>19</v>
      </c>
      <c r="J10" s="104" t="s">
        <v>20</v>
      </c>
      <c r="K10" s="104" t="s">
        <v>21</v>
      </c>
      <c r="L10" s="104" t="s">
        <v>22</v>
      </c>
      <c r="M10" s="112" t="s">
        <v>26</v>
      </c>
    </row>
    <row r="11" spans="1:13">
      <c r="A11" s="104">
        <v>28</v>
      </c>
      <c r="B11" s="104" t="s">
        <v>39</v>
      </c>
      <c r="C11" s="104" t="s">
        <v>40</v>
      </c>
      <c r="D11" s="104" t="s">
        <v>14</v>
      </c>
      <c r="E11" s="104" t="s">
        <v>15</v>
      </c>
      <c r="F11" s="104" t="s">
        <v>16</v>
      </c>
      <c r="G11" s="104" t="s">
        <v>17</v>
      </c>
      <c r="H11" s="104" t="s">
        <v>18</v>
      </c>
      <c r="I11" s="104" t="s">
        <v>19</v>
      </c>
      <c r="J11" s="104" t="s">
        <v>20</v>
      </c>
      <c r="K11" s="104" t="s">
        <v>21</v>
      </c>
      <c r="L11" s="104" t="s">
        <v>22</v>
      </c>
      <c r="M11" s="112" t="s">
        <v>26</v>
      </c>
    </row>
    <row r="12" spans="1:13">
      <c r="A12" s="104">
        <v>29</v>
      </c>
      <c r="B12" s="104" t="s">
        <v>41</v>
      </c>
      <c r="C12" s="104" t="s">
        <v>42</v>
      </c>
      <c r="D12" s="104" t="s">
        <v>14</v>
      </c>
      <c r="E12" s="104" t="s">
        <v>15</v>
      </c>
      <c r="F12" s="104" t="s">
        <v>16</v>
      </c>
      <c r="G12" s="104" t="s">
        <v>17</v>
      </c>
      <c r="H12" s="104" t="s">
        <v>18</v>
      </c>
      <c r="I12" s="104" t="s">
        <v>19</v>
      </c>
      <c r="J12" s="104" t="s">
        <v>20</v>
      </c>
      <c r="K12" s="104" t="s">
        <v>21</v>
      </c>
      <c r="L12" s="104" t="s">
        <v>22</v>
      </c>
      <c r="M12" s="112" t="s">
        <v>26</v>
      </c>
    </row>
    <row r="14" spans="1:13" ht="27">
      <c r="A14" s="150" t="s">
        <v>0</v>
      </c>
      <c r="B14" s="151" t="s">
        <v>1</v>
      </c>
      <c r="C14" s="151" t="s">
        <v>2</v>
      </c>
      <c r="D14" s="151" t="s">
        <v>43</v>
      </c>
      <c r="E14" s="151" t="s">
        <v>44</v>
      </c>
      <c r="F14" s="151" t="s">
        <v>45</v>
      </c>
    </row>
    <row r="15" spans="1:13">
      <c r="A15" s="104">
        <v>30</v>
      </c>
      <c r="B15" s="104" t="s">
        <v>46</v>
      </c>
      <c r="C15" s="104" t="s">
        <v>13</v>
      </c>
      <c r="D15" s="104" t="s">
        <v>47</v>
      </c>
      <c r="E15" s="104" t="s">
        <v>48</v>
      </c>
      <c r="F15" s="104" t="s">
        <v>49</v>
      </c>
      <c r="G15" s="104" t="s">
        <v>23</v>
      </c>
    </row>
    <row r="16" spans="1:13">
      <c r="A16" s="104">
        <v>31</v>
      </c>
      <c r="B16" s="104" t="s">
        <v>50</v>
      </c>
      <c r="C16" s="104" t="s">
        <v>25</v>
      </c>
      <c r="D16" s="104" t="s">
        <v>47</v>
      </c>
      <c r="E16" s="104" t="s">
        <v>48</v>
      </c>
      <c r="F16" s="104" t="s">
        <v>49</v>
      </c>
      <c r="G16" s="112" t="s">
        <v>26</v>
      </c>
    </row>
    <row r="17" spans="1:8">
      <c r="A17" s="104">
        <v>32</v>
      </c>
      <c r="B17" s="104" t="s">
        <v>51</v>
      </c>
      <c r="C17" s="104" t="s">
        <v>28</v>
      </c>
      <c r="D17" s="104" t="s">
        <v>47</v>
      </c>
      <c r="E17" s="104" t="s">
        <v>48</v>
      </c>
      <c r="F17" s="104" t="s">
        <v>49</v>
      </c>
      <c r="G17" s="112" t="s">
        <v>26</v>
      </c>
    </row>
    <row r="18" spans="1:8">
      <c r="A18" s="104">
        <v>33</v>
      </c>
      <c r="B18" s="104" t="s">
        <v>52</v>
      </c>
      <c r="C18" s="104" t="s">
        <v>30</v>
      </c>
      <c r="D18" s="104" t="s">
        <v>47</v>
      </c>
      <c r="E18" s="104" t="s">
        <v>48</v>
      </c>
      <c r="F18" s="104" t="s">
        <v>49</v>
      </c>
      <c r="G18" s="112" t="s">
        <v>26</v>
      </c>
    </row>
    <row r="19" spans="1:8">
      <c r="A19" s="104">
        <v>34</v>
      </c>
      <c r="B19" s="104" t="s">
        <v>53</v>
      </c>
      <c r="C19" s="104" t="s">
        <v>32</v>
      </c>
      <c r="D19" s="104" t="s">
        <v>47</v>
      </c>
      <c r="E19" s="104" t="s">
        <v>48</v>
      </c>
      <c r="F19" s="104" t="s">
        <v>49</v>
      </c>
      <c r="G19" s="112" t="s">
        <v>26</v>
      </c>
    </row>
    <row r="20" spans="1:8">
      <c r="A20" s="104">
        <v>35</v>
      </c>
      <c r="B20" s="104" t="s">
        <v>54</v>
      </c>
      <c r="C20" s="104" t="s">
        <v>34</v>
      </c>
      <c r="D20" s="104" t="s">
        <v>47</v>
      </c>
      <c r="E20" s="104" t="s">
        <v>48</v>
      </c>
      <c r="F20" s="104" t="s">
        <v>49</v>
      </c>
      <c r="G20" s="112" t="s">
        <v>26</v>
      </c>
    </row>
    <row r="21" spans="1:8">
      <c r="A21" s="104">
        <v>36</v>
      </c>
      <c r="B21" s="104" t="s">
        <v>55</v>
      </c>
      <c r="C21" s="104" t="s">
        <v>36</v>
      </c>
      <c r="D21" s="104" t="s">
        <v>47</v>
      </c>
      <c r="E21" s="104" t="s">
        <v>48</v>
      </c>
      <c r="F21" s="104" t="s">
        <v>49</v>
      </c>
      <c r="G21" s="112" t="s">
        <v>26</v>
      </c>
    </row>
    <row r="22" spans="1:8">
      <c r="A22" s="104">
        <v>37</v>
      </c>
      <c r="B22" s="104" t="s">
        <v>56</v>
      </c>
      <c r="C22" s="104" t="s">
        <v>38</v>
      </c>
      <c r="D22" s="104" t="s">
        <v>47</v>
      </c>
      <c r="E22" s="104" t="s">
        <v>48</v>
      </c>
      <c r="F22" s="104" t="s">
        <v>49</v>
      </c>
      <c r="G22" s="112" t="s">
        <v>26</v>
      </c>
    </row>
    <row r="23" spans="1:8">
      <c r="A23" s="104">
        <v>38</v>
      </c>
      <c r="B23" s="104" t="s">
        <v>57</v>
      </c>
      <c r="C23" s="104" t="s">
        <v>40</v>
      </c>
      <c r="D23" s="104" t="s">
        <v>47</v>
      </c>
      <c r="E23" s="104" t="s">
        <v>48</v>
      </c>
      <c r="F23" s="104" t="s">
        <v>49</v>
      </c>
      <c r="G23" s="112" t="s">
        <v>26</v>
      </c>
    </row>
    <row r="24" spans="1:8">
      <c r="A24" s="104">
        <v>39</v>
      </c>
      <c r="B24" s="104" t="s">
        <v>58</v>
      </c>
      <c r="C24" s="104" t="s">
        <v>42</v>
      </c>
      <c r="D24" s="104" t="s">
        <v>47</v>
      </c>
      <c r="E24" s="104" t="s">
        <v>48</v>
      </c>
      <c r="F24" s="104" t="s">
        <v>49</v>
      </c>
      <c r="G24" s="112" t="s">
        <v>26</v>
      </c>
    </row>
    <row r="26" spans="1:8">
      <c r="B26" s="205" t="s">
        <v>59</v>
      </c>
      <c r="C26" s="205"/>
      <c r="D26" s="205"/>
      <c r="E26" s="205" t="s">
        <v>60</v>
      </c>
      <c r="F26" s="205"/>
      <c r="G26" s="104" t="s">
        <v>61</v>
      </c>
    </row>
    <row r="27" spans="1:8" ht="14.25">
      <c r="B27" s="70">
        <v>1</v>
      </c>
      <c r="C27" s="70">
        <v>32832</v>
      </c>
      <c r="D27" s="70" t="str">
        <f t="shared" ref="D27:D36" si="0">DEC2HEX(C27)</f>
        <v>8040</v>
      </c>
      <c r="E27" s="104">
        <f t="shared" ref="E27:E36" si="1">C27+8208</f>
        <v>41040</v>
      </c>
      <c r="F27" s="70" t="str">
        <f t="shared" ref="F27:F36" si="2">DEC2HEX(E27)</f>
        <v>A050</v>
      </c>
      <c r="G27" s="104" t="s">
        <v>62</v>
      </c>
      <c r="H27" s="104" t="s">
        <v>23</v>
      </c>
    </row>
    <row r="28" spans="1:8" ht="14.25">
      <c r="B28" s="70">
        <v>2</v>
      </c>
      <c r="C28" s="70">
        <f t="shared" ref="C28:C36" si="3">C27+384</f>
        <v>33216</v>
      </c>
      <c r="D28" s="70" t="str">
        <f t="shared" si="0"/>
        <v>81C0</v>
      </c>
      <c r="E28" s="104">
        <f t="shared" si="1"/>
        <v>41424</v>
      </c>
      <c r="F28" s="70" t="str">
        <f t="shared" si="2"/>
        <v>A1D0</v>
      </c>
      <c r="G28" s="104" t="s">
        <v>63</v>
      </c>
      <c r="H28" s="112" t="s">
        <v>26</v>
      </c>
    </row>
    <row r="29" spans="1:8" ht="14.25">
      <c r="B29" s="70">
        <v>3</v>
      </c>
      <c r="C29" s="70">
        <f t="shared" si="3"/>
        <v>33600</v>
      </c>
      <c r="D29" s="70" t="str">
        <f t="shared" si="0"/>
        <v>8340</v>
      </c>
      <c r="E29" s="104">
        <f t="shared" si="1"/>
        <v>41808</v>
      </c>
      <c r="F29" s="70" t="str">
        <f t="shared" si="2"/>
        <v>A350</v>
      </c>
      <c r="G29" s="104" t="s">
        <v>64</v>
      </c>
      <c r="H29" s="112" t="s">
        <v>26</v>
      </c>
    </row>
    <row r="30" spans="1:8" ht="14.25">
      <c r="B30" s="70">
        <v>4</v>
      </c>
      <c r="C30" s="70">
        <f t="shared" si="3"/>
        <v>33984</v>
      </c>
      <c r="D30" s="70" t="str">
        <f t="shared" si="0"/>
        <v>84C0</v>
      </c>
      <c r="E30" s="104">
        <f t="shared" si="1"/>
        <v>42192</v>
      </c>
      <c r="F30" s="70" t="str">
        <f t="shared" si="2"/>
        <v>A4D0</v>
      </c>
      <c r="G30" s="104" t="s">
        <v>65</v>
      </c>
      <c r="H30" s="112" t="s">
        <v>26</v>
      </c>
    </row>
    <row r="31" spans="1:8" ht="14.25">
      <c r="B31" s="70">
        <v>5</v>
      </c>
      <c r="C31" s="70">
        <f t="shared" si="3"/>
        <v>34368</v>
      </c>
      <c r="D31" s="70" t="str">
        <f t="shared" si="0"/>
        <v>8640</v>
      </c>
      <c r="E31" s="104">
        <f t="shared" si="1"/>
        <v>42576</v>
      </c>
      <c r="F31" s="70" t="str">
        <f t="shared" si="2"/>
        <v>A650</v>
      </c>
      <c r="G31" s="104" t="s">
        <v>66</v>
      </c>
      <c r="H31" s="112" t="s">
        <v>26</v>
      </c>
    </row>
    <row r="32" spans="1:8" ht="14.25">
      <c r="B32" s="70">
        <v>6</v>
      </c>
      <c r="C32" s="70">
        <f t="shared" si="3"/>
        <v>34752</v>
      </c>
      <c r="D32" s="70" t="str">
        <f t="shared" si="0"/>
        <v>87C0</v>
      </c>
      <c r="E32" s="104">
        <f t="shared" si="1"/>
        <v>42960</v>
      </c>
      <c r="F32" s="70" t="str">
        <f t="shared" si="2"/>
        <v>A7D0</v>
      </c>
      <c r="G32" s="104" t="s">
        <v>67</v>
      </c>
      <c r="H32" s="112" t="s">
        <v>26</v>
      </c>
    </row>
    <row r="33" spans="2:8" ht="14.25">
      <c r="B33" s="70">
        <v>7</v>
      </c>
      <c r="C33" s="70">
        <f t="shared" si="3"/>
        <v>35136</v>
      </c>
      <c r="D33" s="70" t="str">
        <f t="shared" si="0"/>
        <v>8940</v>
      </c>
      <c r="E33" s="104">
        <f t="shared" si="1"/>
        <v>43344</v>
      </c>
      <c r="F33" s="70" t="str">
        <f t="shared" si="2"/>
        <v>A950</v>
      </c>
      <c r="G33" s="104" t="s">
        <v>68</v>
      </c>
      <c r="H33" s="112" t="s">
        <v>26</v>
      </c>
    </row>
    <row r="34" spans="2:8" ht="14.25">
      <c r="B34" s="70">
        <v>8</v>
      </c>
      <c r="C34" s="70">
        <f t="shared" si="3"/>
        <v>35520</v>
      </c>
      <c r="D34" s="70" t="str">
        <f t="shared" si="0"/>
        <v>8AC0</v>
      </c>
      <c r="E34" s="104">
        <f t="shared" si="1"/>
        <v>43728</v>
      </c>
      <c r="F34" s="70" t="str">
        <f t="shared" si="2"/>
        <v>AAD0</v>
      </c>
      <c r="G34" s="104" t="s">
        <v>69</v>
      </c>
      <c r="H34" s="112" t="s">
        <v>26</v>
      </c>
    </row>
    <row r="35" spans="2:8" ht="14.25">
      <c r="B35" s="70">
        <v>9</v>
      </c>
      <c r="C35" s="70">
        <f t="shared" si="3"/>
        <v>35904</v>
      </c>
      <c r="D35" s="70" t="str">
        <f t="shared" si="0"/>
        <v>8C40</v>
      </c>
      <c r="E35" s="104">
        <f t="shared" si="1"/>
        <v>44112</v>
      </c>
      <c r="F35" s="70" t="str">
        <f t="shared" si="2"/>
        <v>AC50</v>
      </c>
      <c r="G35" s="104" t="s">
        <v>70</v>
      </c>
      <c r="H35" s="112" t="s">
        <v>26</v>
      </c>
    </row>
    <row r="36" spans="2:8" ht="14.25">
      <c r="B36" s="70">
        <v>10</v>
      </c>
      <c r="C36" s="70">
        <f t="shared" si="3"/>
        <v>36288</v>
      </c>
      <c r="D36" s="70" t="str">
        <f t="shared" si="0"/>
        <v>8DC0</v>
      </c>
      <c r="E36" s="104">
        <f t="shared" si="1"/>
        <v>44496</v>
      </c>
      <c r="F36" s="70" t="str">
        <f t="shared" si="2"/>
        <v>ADD0</v>
      </c>
      <c r="G36" s="104" t="s">
        <v>71</v>
      </c>
      <c r="H36" s="112" t="s">
        <v>26</v>
      </c>
    </row>
  </sheetData>
  <mergeCells count="3">
    <mergeCell ref="C2:I2"/>
    <mergeCell ref="B26:D26"/>
    <mergeCell ref="E26:F26"/>
  </mergeCells>
  <phoneticPr fontId="37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179"/>
  <sheetViews>
    <sheetView zoomScale="90" zoomScaleNormal="90" workbookViewId="0">
      <selection activeCell="F4" sqref="F4"/>
    </sheetView>
  </sheetViews>
  <sheetFormatPr defaultColWidth="9" defaultRowHeight="14.25"/>
  <cols>
    <col min="1" max="1" width="9" style="144"/>
    <col min="2" max="2" width="9" style="180"/>
    <col min="3" max="12" width="8.125" style="70" customWidth="1"/>
    <col min="13" max="14" width="9" style="144" customWidth="1"/>
    <col min="15" max="16384" width="9" style="144"/>
  </cols>
  <sheetData>
    <row r="1" spans="1:15" ht="22.5">
      <c r="A1" s="206"/>
      <c r="B1" s="206"/>
      <c r="C1" s="207" t="s">
        <v>72</v>
      </c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</row>
    <row r="2" spans="1:15" ht="21" customHeight="1">
      <c r="A2" s="145" t="s">
        <v>73</v>
      </c>
      <c r="B2" s="177" t="s">
        <v>74</v>
      </c>
      <c r="C2" s="146" t="s">
        <v>75</v>
      </c>
      <c r="D2" s="147" t="s">
        <v>76</v>
      </c>
      <c r="E2" s="83" t="s">
        <v>77</v>
      </c>
      <c r="F2" s="83" t="s">
        <v>78</v>
      </c>
      <c r="G2" s="83" t="s">
        <v>79</v>
      </c>
      <c r="H2" s="147" t="s">
        <v>80</v>
      </c>
      <c r="I2" s="83" t="s">
        <v>77</v>
      </c>
      <c r="J2" s="83" t="s">
        <v>78</v>
      </c>
      <c r="K2" s="83" t="s">
        <v>79</v>
      </c>
      <c r="L2" s="81" t="s">
        <v>81</v>
      </c>
      <c r="M2" s="209" t="s">
        <v>82</v>
      </c>
      <c r="N2" s="209"/>
      <c r="O2" s="189" t="s">
        <v>74</v>
      </c>
    </row>
    <row r="3" spans="1:15">
      <c r="A3" s="157">
        <v>1</v>
      </c>
      <c r="B3" s="178" t="s">
        <v>1066</v>
      </c>
      <c r="C3" s="159" t="s">
        <v>1067</v>
      </c>
      <c r="D3" s="159">
        <v>3</v>
      </c>
      <c r="E3" s="159">
        <v>7</v>
      </c>
      <c r="F3" s="159">
        <v>8</v>
      </c>
      <c r="G3" s="159">
        <v>17</v>
      </c>
      <c r="H3" s="85" t="str">
        <f t="shared" ref="H3:H66" si="0">C3</f>
        <v>8D</v>
      </c>
      <c r="I3" s="85" t="str">
        <f t="shared" ref="I3:I66" si="1">LOOKUP(E3,$M$4:$M$19,$N$4:$N$19)</f>
        <v>5C</v>
      </c>
      <c r="J3" s="85" t="str">
        <f t="shared" ref="J3:J66" si="2">LOOKUP(F3,$M$4:$M$19,$N$4:$N$19)</f>
        <v>5E</v>
      </c>
      <c r="K3" s="85" t="str">
        <f t="shared" ref="K3:K66" si="3">LOOKUP(G3,$M$4:$M$19,$N$4:$N$19)</f>
        <v>7C</v>
      </c>
      <c r="L3" s="79" t="s">
        <v>83</v>
      </c>
      <c r="M3" s="148" t="s">
        <v>73</v>
      </c>
      <c r="N3" s="149" t="s">
        <v>84</v>
      </c>
      <c r="O3" s="131" t="s">
        <v>751</v>
      </c>
    </row>
    <row r="4" spans="1:15">
      <c r="A4" s="157">
        <v>2</v>
      </c>
      <c r="B4" s="178" t="s">
        <v>752</v>
      </c>
      <c r="C4" s="159">
        <v>88</v>
      </c>
      <c r="D4" s="159">
        <v>3</v>
      </c>
      <c r="E4" s="159">
        <v>1</v>
      </c>
      <c r="F4" s="159">
        <v>2</v>
      </c>
      <c r="G4" s="159">
        <v>11</v>
      </c>
      <c r="H4" s="85">
        <f t="shared" si="0"/>
        <v>88</v>
      </c>
      <c r="I4" s="85">
        <f t="shared" si="1"/>
        <v>50</v>
      </c>
      <c r="J4" s="85">
        <f t="shared" si="2"/>
        <v>52</v>
      </c>
      <c r="K4" s="85">
        <f t="shared" si="3"/>
        <v>70</v>
      </c>
      <c r="L4" s="79" t="s">
        <v>83</v>
      </c>
      <c r="M4" s="148">
        <v>0</v>
      </c>
      <c r="N4" s="149" t="s">
        <v>83</v>
      </c>
      <c r="O4" s="132" t="s">
        <v>752</v>
      </c>
    </row>
    <row r="5" spans="1:15">
      <c r="A5" s="157">
        <v>3</v>
      </c>
      <c r="B5" s="178" t="s">
        <v>753</v>
      </c>
      <c r="C5" s="159">
        <v>88</v>
      </c>
      <c r="D5" s="159">
        <v>3</v>
      </c>
      <c r="E5" s="159">
        <v>12</v>
      </c>
      <c r="F5" s="159">
        <v>3</v>
      </c>
      <c r="G5" s="159">
        <v>4</v>
      </c>
      <c r="H5" s="85">
        <f t="shared" si="0"/>
        <v>88</v>
      </c>
      <c r="I5" s="85">
        <f t="shared" si="1"/>
        <v>72</v>
      </c>
      <c r="J5" s="85">
        <f t="shared" si="2"/>
        <v>54</v>
      </c>
      <c r="K5" s="85">
        <f t="shared" si="3"/>
        <v>56</v>
      </c>
      <c r="L5" s="79" t="s">
        <v>83</v>
      </c>
      <c r="M5" s="148">
        <v>1</v>
      </c>
      <c r="N5" s="149">
        <v>50</v>
      </c>
      <c r="O5" s="131" t="s">
        <v>753</v>
      </c>
    </row>
    <row r="6" spans="1:15">
      <c r="A6" s="157">
        <v>4</v>
      </c>
      <c r="B6" s="178" t="s">
        <v>754</v>
      </c>
      <c r="C6" s="159">
        <v>88</v>
      </c>
      <c r="D6" s="159">
        <v>3</v>
      </c>
      <c r="E6" s="159">
        <v>12</v>
      </c>
      <c r="F6" s="159">
        <v>13</v>
      </c>
      <c r="G6" s="159">
        <v>14</v>
      </c>
      <c r="H6" s="85">
        <f t="shared" si="0"/>
        <v>88</v>
      </c>
      <c r="I6" s="85">
        <f t="shared" si="1"/>
        <v>72</v>
      </c>
      <c r="J6" s="85">
        <f t="shared" si="2"/>
        <v>74</v>
      </c>
      <c r="K6" s="85">
        <f t="shared" si="3"/>
        <v>76</v>
      </c>
      <c r="L6" s="79" t="s">
        <v>83</v>
      </c>
      <c r="M6" s="148">
        <v>2</v>
      </c>
      <c r="N6" s="149">
        <v>52</v>
      </c>
      <c r="O6" s="132" t="s">
        <v>754</v>
      </c>
    </row>
    <row r="7" spans="1:15">
      <c r="A7" s="157">
        <v>5</v>
      </c>
      <c r="B7" s="178" t="s">
        <v>755</v>
      </c>
      <c r="C7" s="159">
        <v>88</v>
      </c>
      <c r="D7" s="159">
        <v>2</v>
      </c>
      <c r="E7" s="159">
        <v>5</v>
      </c>
      <c r="F7" s="159">
        <v>6</v>
      </c>
      <c r="G7" s="159"/>
      <c r="H7" s="85">
        <f t="shared" si="0"/>
        <v>88</v>
      </c>
      <c r="I7" s="85">
        <f t="shared" si="1"/>
        <v>58</v>
      </c>
      <c r="J7" s="85" t="str">
        <f t="shared" si="2"/>
        <v>5A</v>
      </c>
      <c r="K7" s="85" t="str">
        <f t="shared" si="3"/>
        <v>FF</v>
      </c>
      <c r="L7" s="79" t="s">
        <v>83</v>
      </c>
      <c r="M7" s="148">
        <v>3</v>
      </c>
      <c r="N7" s="149">
        <v>54</v>
      </c>
      <c r="O7" s="131" t="s">
        <v>755</v>
      </c>
    </row>
    <row r="8" spans="1:15" s="196" customFormat="1">
      <c r="A8" s="192">
        <v>6</v>
      </c>
      <c r="B8" s="200" t="s">
        <v>756</v>
      </c>
      <c r="C8" s="195">
        <v>88</v>
      </c>
      <c r="D8" s="195">
        <v>2</v>
      </c>
      <c r="E8" s="195">
        <v>5</v>
      </c>
      <c r="F8" s="195">
        <v>15</v>
      </c>
      <c r="G8" s="195"/>
      <c r="H8" s="195">
        <f t="shared" si="0"/>
        <v>88</v>
      </c>
      <c r="I8" s="195">
        <f t="shared" si="1"/>
        <v>58</v>
      </c>
      <c r="J8" s="195">
        <f t="shared" si="2"/>
        <v>78</v>
      </c>
      <c r="K8" s="195" t="str">
        <f t="shared" si="3"/>
        <v>FF</v>
      </c>
      <c r="L8" s="195" t="s">
        <v>83</v>
      </c>
      <c r="M8" s="199">
        <v>4</v>
      </c>
      <c r="N8" s="192">
        <v>56</v>
      </c>
      <c r="O8" s="200" t="s">
        <v>756</v>
      </c>
    </row>
    <row r="9" spans="1:15">
      <c r="A9" s="157">
        <v>7</v>
      </c>
      <c r="B9" s="178" t="s">
        <v>757</v>
      </c>
      <c r="C9" s="159">
        <v>88</v>
      </c>
      <c r="D9" s="159">
        <v>2</v>
      </c>
      <c r="E9" s="159">
        <v>5</v>
      </c>
      <c r="F9" s="159">
        <v>16</v>
      </c>
      <c r="G9" s="159"/>
      <c r="H9" s="85">
        <f t="shared" si="0"/>
        <v>88</v>
      </c>
      <c r="I9" s="85">
        <f t="shared" si="1"/>
        <v>58</v>
      </c>
      <c r="J9" s="85" t="str">
        <f t="shared" si="2"/>
        <v>7A</v>
      </c>
      <c r="K9" s="85" t="str">
        <f t="shared" si="3"/>
        <v>FF</v>
      </c>
      <c r="L9" s="79" t="s">
        <v>83</v>
      </c>
      <c r="M9" s="148">
        <v>5</v>
      </c>
      <c r="N9" s="148">
        <v>58</v>
      </c>
      <c r="O9" s="132" t="s">
        <v>757</v>
      </c>
    </row>
    <row r="10" spans="1:15">
      <c r="A10" s="157">
        <v>8</v>
      </c>
      <c r="B10" s="178" t="s">
        <v>758</v>
      </c>
      <c r="C10" s="159">
        <v>88</v>
      </c>
      <c r="D10" s="159">
        <v>2</v>
      </c>
      <c r="E10" s="159">
        <v>5</v>
      </c>
      <c r="F10" s="159">
        <v>7</v>
      </c>
      <c r="G10" s="159"/>
      <c r="H10" s="85">
        <f t="shared" si="0"/>
        <v>88</v>
      </c>
      <c r="I10" s="85">
        <f t="shared" si="1"/>
        <v>58</v>
      </c>
      <c r="J10" s="85" t="str">
        <f t="shared" si="2"/>
        <v>5C</v>
      </c>
      <c r="K10" s="85" t="str">
        <f t="shared" si="3"/>
        <v>FF</v>
      </c>
      <c r="L10" s="79" t="s">
        <v>83</v>
      </c>
      <c r="M10" s="148">
        <v>6</v>
      </c>
      <c r="N10" s="148" t="s">
        <v>85</v>
      </c>
      <c r="O10" s="132" t="s">
        <v>758</v>
      </c>
    </row>
    <row r="11" spans="1:15">
      <c r="A11" s="157">
        <v>9</v>
      </c>
      <c r="B11" s="178" t="s">
        <v>759</v>
      </c>
      <c r="C11" s="159">
        <v>88</v>
      </c>
      <c r="D11" s="159">
        <v>2</v>
      </c>
      <c r="E11" s="159">
        <v>5</v>
      </c>
      <c r="F11" s="159">
        <v>8</v>
      </c>
      <c r="G11" s="159"/>
      <c r="H11" s="85">
        <f t="shared" si="0"/>
        <v>88</v>
      </c>
      <c r="I11" s="85">
        <f t="shared" si="1"/>
        <v>58</v>
      </c>
      <c r="J11" s="85" t="str">
        <f t="shared" si="2"/>
        <v>5E</v>
      </c>
      <c r="K11" s="85" t="str">
        <f t="shared" si="3"/>
        <v>FF</v>
      </c>
      <c r="L11" s="79" t="s">
        <v>83</v>
      </c>
      <c r="M11" s="148">
        <v>7</v>
      </c>
      <c r="N11" s="149" t="s">
        <v>86</v>
      </c>
      <c r="O11" s="132" t="s">
        <v>759</v>
      </c>
    </row>
    <row r="12" spans="1:15">
      <c r="A12" s="157">
        <v>10</v>
      </c>
      <c r="B12" s="181" t="s">
        <v>760</v>
      </c>
      <c r="C12" s="84" t="s">
        <v>1085</v>
      </c>
      <c r="D12" s="84">
        <v>3</v>
      </c>
      <c r="E12" s="84">
        <v>1</v>
      </c>
      <c r="F12" s="84">
        <v>2</v>
      </c>
      <c r="G12" s="84">
        <v>11</v>
      </c>
      <c r="H12" s="85" t="str">
        <f t="shared" si="0"/>
        <v>F0</v>
      </c>
      <c r="I12" s="85">
        <f t="shared" si="1"/>
        <v>50</v>
      </c>
      <c r="J12" s="85">
        <f t="shared" si="2"/>
        <v>52</v>
      </c>
      <c r="K12" s="85">
        <f t="shared" si="3"/>
        <v>70</v>
      </c>
      <c r="L12" s="79" t="s">
        <v>83</v>
      </c>
      <c r="M12" s="148">
        <v>8</v>
      </c>
      <c r="N12" s="149" t="s">
        <v>87</v>
      </c>
      <c r="O12" s="131" t="s">
        <v>760</v>
      </c>
    </row>
    <row r="13" spans="1:15">
      <c r="A13" s="157">
        <v>11</v>
      </c>
      <c r="B13" s="178" t="s">
        <v>761</v>
      </c>
      <c r="C13" s="159">
        <v>89</v>
      </c>
      <c r="D13" s="159">
        <v>2</v>
      </c>
      <c r="E13" s="159">
        <v>1</v>
      </c>
      <c r="F13" s="159">
        <v>2</v>
      </c>
      <c r="G13" s="159"/>
      <c r="H13" s="85">
        <f t="shared" si="0"/>
        <v>89</v>
      </c>
      <c r="I13" s="85">
        <f t="shared" si="1"/>
        <v>50</v>
      </c>
      <c r="J13" s="85">
        <f t="shared" si="2"/>
        <v>52</v>
      </c>
      <c r="K13" s="85" t="str">
        <f t="shared" si="3"/>
        <v>FF</v>
      </c>
      <c r="L13" s="79" t="s">
        <v>83</v>
      </c>
      <c r="M13" s="148">
        <v>11</v>
      </c>
      <c r="N13" s="149">
        <v>70</v>
      </c>
      <c r="O13" s="132" t="s">
        <v>761</v>
      </c>
    </row>
    <row r="14" spans="1:15">
      <c r="A14" s="157">
        <v>12</v>
      </c>
      <c r="B14" s="178" t="s">
        <v>762</v>
      </c>
      <c r="C14" s="159">
        <v>89</v>
      </c>
      <c r="D14" s="159">
        <v>2</v>
      </c>
      <c r="E14" s="159">
        <v>1</v>
      </c>
      <c r="F14" s="159">
        <v>11</v>
      </c>
      <c r="G14" s="159"/>
      <c r="H14" s="85">
        <f t="shared" si="0"/>
        <v>89</v>
      </c>
      <c r="I14" s="85">
        <f t="shared" si="1"/>
        <v>50</v>
      </c>
      <c r="J14" s="85">
        <f t="shared" si="2"/>
        <v>70</v>
      </c>
      <c r="K14" s="85" t="str">
        <f t="shared" si="3"/>
        <v>FF</v>
      </c>
      <c r="L14" s="79" t="s">
        <v>83</v>
      </c>
      <c r="M14" s="148">
        <v>12</v>
      </c>
      <c r="N14" s="149">
        <v>72</v>
      </c>
      <c r="O14" s="131" t="s">
        <v>762</v>
      </c>
    </row>
    <row r="15" spans="1:15">
      <c r="A15" s="157">
        <v>13</v>
      </c>
      <c r="B15" s="178" t="s">
        <v>763</v>
      </c>
      <c r="C15" s="159">
        <v>89</v>
      </c>
      <c r="D15" s="159">
        <v>2</v>
      </c>
      <c r="E15" s="159">
        <v>1</v>
      </c>
      <c r="F15" s="159">
        <v>12</v>
      </c>
      <c r="G15" s="159"/>
      <c r="H15" s="85">
        <f t="shared" si="0"/>
        <v>89</v>
      </c>
      <c r="I15" s="85">
        <f t="shared" si="1"/>
        <v>50</v>
      </c>
      <c r="J15" s="85">
        <f t="shared" si="2"/>
        <v>72</v>
      </c>
      <c r="K15" s="85" t="str">
        <f t="shared" si="3"/>
        <v>FF</v>
      </c>
      <c r="L15" s="79" t="s">
        <v>83</v>
      </c>
      <c r="M15" s="148">
        <v>13</v>
      </c>
      <c r="N15" s="149">
        <v>74</v>
      </c>
      <c r="O15" s="132" t="s">
        <v>763</v>
      </c>
    </row>
    <row r="16" spans="1:15">
      <c r="A16" s="157">
        <v>14</v>
      </c>
      <c r="B16" s="178" t="s">
        <v>764</v>
      </c>
      <c r="C16" s="159">
        <v>89</v>
      </c>
      <c r="D16" s="159">
        <v>3</v>
      </c>
      <c r="E16" s="159">
        <v>1</v>
      </c>
      <c r="F16" s="159">
        <v>3</v>
      </c>
      <c r="G16" s="159">
        <v>4</v>
      </c>
      <c r="H16" s="85">
        <f t="shared" si="0"/>
        <v>89</v>
      </c>
      <c r="I16" s="85">
        <f t="shared" si="1"/>
        <v>50</v>
      </c>
      <c r="J16" s="85">
        <f t="shared" si="2"/>
        <v>54</v>
      </c>
      <c r="K16" s="85">
        <f t="shared" si="3"/>
        <v>56</v>
      </c>
      <c r="L16" s="79" t="s">
        <v>83</v>
      </c>
      <c r="M16" s="148">
        <v>14</v>
      </c>
      <c r="N16" s="149">
        <v>76</v>
      </c>
      <c r="O16" s="131" t="s">
        <v>764</v>
      </c>
    </row>
    <row r="17" spans="1:15">
      <c r="A17" s="157">
        <v>15</v>
      </c>
      <c r="B17" s="178" t="s">
        <v>765</v>
      </c>
      <c r="C17" s="159">
        <v>89</v>
      </c>
      <c r="D17" s="159">
        <v>3</v>
      </c>
      <c r="E17" s="159">
        <v>1</v>
      </c>
      <c r="F17" s="159">
        <v>13</v>
      </c>
      <c r="G17" s="159">
        <v>4</v>
      </c>
      <c r="H17" s="85">
        <f t="shared" si="0"/>
        <v>89</v>
      </c>
      <c r="I17" s="85">
        <f t="shared" si="1"/>
        <v>50</v>
      </c>
      <c r="J17" s="85">
        <f t="shared" si="2"/>
        <v>74</v>
      </c>
      <c r="K17" s="85">
        <f t="shared" si="3"/>
        <v>56</v>
      </c>
      <c r="L17" s="79" t="s">
        <v>83</v>
      </c>
      <c r="M17" s="148">
        <v>15</v>
      </c>
      <c r="N17" s="149">
        <v>78</v>
      </c>
      <c r="O17" s="131" t="s">
        <v>765</v>
      </c>
    </row>
    <row r="18" spans="1:15">
      <c r="A18" s="157">
        <v>16</v>
      </c>
      <c r="B18" s="178" t="s">
        <v>766</v>
      </c>
      <c r="C18" s="159">
        <v>89</v>
      </c>
      <c r="D18" s="159">
        <v>3</v>
      </c>
      <c r="E18" s="159">
        <v>1</v>
      </c>
      <c r="F18" s="159">
        <v>14</v>
      </c>
      <c r="G18" s="159">
        <v>5</v>
      </c>
      <c r="H18" s="85">
        <f t="shared" si="0"/>
        <v>89</v>
      </c>
      <c r="I18" s="85">
        <f t="shared" si="1"/>
        <v>50</v>
      </c>
      <c r="J18" s="85">
        <f t="shared" si="2"/>
        <v>76</v>
      </c>
      <c r="K18" s="85">
        <f t="shared" si="3"/>
        <v>58</v>
      </c>
      <c r="L18" s="79" t="s">
        <v>83</v>
      </c>
      <c r="M18" s="148">
        <v>16</v>
      </c>
      <c r="N18" s="149" t="s">
        <v>89</v>
      </c>
      <c r="O18" s="131" t="s">
        <v>766</v>
      </c>
    </row>
    <row r="19" spans="1:15">
      <c r="A19" s="157">
        <v>17</v>
      </c>
      <c r="B19" s="178" t="s">
        <v>767</v>
      </c>
      <c r="C19" s="159">
        <v>89</v>
      </c>
      <c r="D19" s="159">
        <v>3</v>
      </c>
      <c r="E19" s="159">
        <v>1</v>
      </c>
      <c r="F19" s="159">
        <v>6</v>
      </c>
      <c r="G19" s="159">
        <v>15</v>
      </c>
      <c r="H19" s="85">
        <f t="shared" si="0"/>
        <v>89</v>
      </c>
      <c r="I19" s="85">
        <f t="shared" si="1"/>
        <v>50</v>
      </c>
      <c r="J19" s="85" t="str">
        <f t="shared" si="2"/>
        <v>5A</v>
      </c>
      <c r="K19" s="85">
        <f t="shared" si="3"/>
        <v>78</v>
      </c>
      <c r="L19" s="79" t="s">
        <v>83</v>
      </c>
      <c r="M19" s="148">
        <v>17</v>
      </c>
      <c r="N19" s="149" t="s">
        <v>90</v>
      </c>
      <c r="O19" s="132" t="s">
        <v>767</v>
      </c>
    </row>
    <row r="20" spans="1:15">
      <c r="A20" s="157">
        <v>18</v>
      </c>
      <c r="B20" s="178" t="s">
        <v>768</v>
      </c>
      <c r="C20" s="159">
        <v>89</v>
      </c>
      <c r="D20" s="159">
        <v>3</v>
      </c>
      <c r="E20" s="159">
        <v>1</v>
      </c>
      <c r="F20" s="159">
        <v>6</v>
      </c>
      <c r="G20" s="159">
        <v>16</v>
      </c>
      <c r="H20" s="85">
        <f t="shared" si="0"/>
        <v>89</v>
      </c>
      <c r="I20" s="85">
        <f t="shared" si="1"/>
        <v>50</v>
      </c>
      <c r="J20" s="85" t="str">
        <f t="shared" si="2"/>
        <v>5A</v>
      </c>
      <c r="K20" s="85" t="str">
        <f t="shared" si="3"/>
        <v>7A</v>
      </c>
      <c r="L20" s="79" t="s">
        <v>83</v>
      </c>
      <c r="O20" s="131" t="s">
        <v>768</v>
      </c>
    </row>
    <row r="21" spans="1:15">
      <c r="A21" s="157">
        <v>19</v>
      </c>
      <c r="B21" s="178" t="s">
        <v>769</v>
      </c>
      <c r="C21" s="159">
        <v>89</v>
      </c>
      <c r="D21" s="159">
        <v>3</v>
      </c>
      <c r="E21" s="159">
        <v>1</v>
      </c>
      <c r="F21" s="159">
        <v>6</v>
      </c>
      <c r="G21" s="159">
        <v>7</v>
      </c>
      <c r="H21" s="85">
        <f t="shared" si="0"/>
        <v>89</v>
      </c>
      <c r="I21" s="85">
        <f t="shared" si="1"/>
        <v>50</v>
      </c>
      <c r="J21" s="85" t="str">
        <f t="shared" si="2"/>
        <v>5A</v>
      </c>
      <c r="K21" s="85" t="str">
        <f t="shared" si="3"/>
        <v>5C</v>
      </c>
      <c r="L21" s="79" t="s">
        <v>83</v>
      </c>
      <c r="O21" s="131" t="s">
        <v>769</v>
      </c>
    </row>
    <row r="22" spans="1:15">
      <c r="A22" s="157">
        <v>20</v>
      </c>
      <c r="B22" s="178" t="s">
        <v>770</v>
      </c>
      <c r="C22" s="159">
        <v>89</v>
      </c>
      <c r="D22" s="159">
        <v>3</v>
      </c>
      <c r="E22" s="159">
        <v>1</v>
      </c>
      <c r="F22" s="159">
        <v>6</v>
      </c>
      <c r="G22" s="159">
        <v>8</v>
      </c>
      <c r="H22" s="85">
        <f t="shared" si="0"/>
        <v>89</v>
      </c>
      <c r="I22" s="85">
        <f t="shared" si="1"/>
        <v>50</v>
      </c>
      <c r="J22" s="85" t="str">
        <f t="shared" si="2"/>
        <v>5A</v>
      </c>
      <c r="K22" s="85" t="str">
        <f t="shared" si="3"/>
        <v>5E</v>
      </c>
      <c r="L22" s="79" t="s">
        <v>83</v>
      </c>
      <c r="O22" s="131" t="s">
        <v>770</v>
      </c>
    </row>
    <row r="23" spans="1:15">
      <c r="A23" s="157">
        <v>21</v>
      </c>
      <c r="B23" s="178" t="s">
        <v>771</v>
      </c>
      <c r="C23" s="159">
        <v>89</v>
      </c>
      <c r="D23" s="159">
        <v>3</v>
      </c>
      <c r="E23" s="159">
        <v>1</v>
      </c>
      <c r="F23" s="159">
        <v>6</v>
      </c>
      <c r="G23" s="159">
        <v>17</v>
      </c>
      <c r="H23" s="85">
        <f t="shared" si="0"/>
        <v>89</v>
      </c>
      <c r="I23" s="85">
        <f t="shared" si="1"/>
        <v>50</v>
      </c>
      <c r="J23" s="85" t="str">
        <f t="shared" si="2"/>
        <v>5A</v>
      </c>
      <c r="K23" s="85" t="str">
        <f t="shared" si="3"/>
        <v>7C</v>
      </c>
      <c r="L23" s="79" t="s">
        <v>83</v>
      </c>
      <c r="O23" s="132" t="s">
        <v>771</v>
      </c>
    </row>
    <row r="24" spans="1:15">
      <c r="A24" s="157">
        <v>22</v>
      </c>
      <c r="B24" s="178" t="s">
        <v>772</v>
      </c>
      <c r="C24" s="159" t="s">
        <v>1061</v>
      </c>
      <c r="D24" s="159">
        <v>3</v>
      </c>
      <c r="E24" s="159">
        <v>1</v>
      </c>
      <c r="F24" s="159">
        <v>2</v>
      </c>
      <c r="G24" s="159">
        <v>11</v>
      </c>
      <c r="H24" s="85" t="str">
        <f t="shared" si="0"/>
        <v>8A</v>
      </c>
      <c r="I24" s="85">
        <f t="shared" si="1"/>
        <v>50</v>
      </c>
      <c r="J24" s="85">
        <f t="shared" si="2"/>
        <v>52</v>
      </c>
      <c r="K24" s="85">
        <f t="shared" si="3"/>
        <v>70</v>
      </c>
      <c r="L24" s="79" t="s">
        <v>83</v>
      </c>
      <c r="O24" s="132" t="s">
        <v>772</v>
      </c>
    </row>
    <row r="25" spans="1:15">
      <c r="A25" s="157">
        <v>23</v>
      </c>
      <c r="B25" s="178" t="s">
        <v>773</v>
      </c>
      <c r="C25" s="159" t="s">
        <v>1061</v>
      </c>
      <c r="D25" s="159">
        <v>3</v>
      </c>
      <c r="E25" s="159">
        <v>1</v>
      </c>
      <c r="F25" s="159">
        <v>12</v>
      </c>
      <c r="G25" s="159">
        <v>3</v>
      </c>
      <c r="H25" s="85" t="str">
        <f t="shared" si="0"/>
        <v>8A</v>
      </c>
      <c r="I25" s="85">
        <f t="shared" si="1"/>
        <v>50</v>
      </c>
      <c r="J25" s="85">
        <f t="shared" si="2"/>
        <v>72</v>
      </c>
      <c r="K25" s="85">
        <f t="shared" si="3"/>
        <v>54</v>
      </c>
      <c r="L25" s="79" t="s">
        <v>83</v>
      </c>
      <c r="O25" s="132" t="s">
        <v>773</v>
      </c>
    </row>
    <row r="26" spans="1:15">
      <c r="A26" s="157">
        <v>24</v>
      </c>
      <c r="B26" s="178" t="s">
        <v>1065</v>
      </c>
      <c r="C26" s="159" t="s">
        <v>1073</v>
      </c>
      <c r="D26" s="159">
        <v>2</v>
      </c>
      <c r="E26" s="159">
        <v>16</v>
      </c>
      <c r="F26" s="159">
        <v>6</v>
      </c>
      <c r="G26" s="159"/>
      <c r="H26" s="85" t="str">
        <f t="shared" si="0"/>
        <v>9D</v>
      </c>
      <c r="I26" s="85" t="str">
        <f t="shared" si="1"/>
        <v>7A</v>
      </c>
      <c r="J26" s="85" t="str">
        <f t="shared" si="2"/>
        <v>5A</v>
      </c>
      <c r="K26" s="85" t="str">
        <f t="shared" si="3"/>
        <v>FF</v>
      </c>
      <c r="L26" s="79" t="s">
        <v>83</v>
      </c>
      <c r="O26" s="132" t="s">
        <v>774</v>
      </c>
    </row>
    <row r="27" spans="1:15">
      <c r="A27" s="157">
        <v>25</v>
      </c>
      <c r="B27" s="178" t="s">
        <v>775</v>
      </c>
      <c r="C27" s="159" t="s">
        <v>1061</v>
      </c>
      <c r="D27" s="159">
        <v>2</v>
      </c>
      <c r="E27" s="159">
        <v>4</v>
      </c>
      <c r="F27" s="159">
        <v>13</v>
      </c>
      <c r="G27" s="159"/>
      <c r="H27" s="85" t="str">
        <f t="shared" si="0"/>
        <v>8A</v>
      </c>
      <c r="I27" s="85">
        <f t="shared" si="1"/>
        <v>56</v>
      </c>
      <c r="J27" s="85">
        <f t="shared" si="2"/>
        <v>74</v>
      </c>
      <c r="K27" s="85" t="str">
        <f t="shared" si="3"/>
        <v>FF</v>
      </c>
      <c r="L27" s="79" t="s">
        <v>83</v>
      </c>
      <c r="O27" s="132" t="s">
        <v>775</v>
      </c>
    </row>
    <row r="28" spans="1:15">
      <c r="A28" s="157">
        <v>26</v>
      </c>
      <c r="B28" s="178" t="s">
        <v>776</v>
      </c>
      <c r="C28" s="159" t="s">
        <v>1061</v>
      </c>
      <c r="D28" s="159">
        <v>2</v>
      </c>
      <c r="E28" s="159">
        <v>4</v>
      </c>
      <c r="F28" s="159">
        <v>14</v>
      </c>
      <c r="G28" s="159"/>
      <c r="H28" s="85" t="str">
        <f t="shared" si="0"/>
        <v>8A</v>
      </c>
      <c r="I28" s="85">
        <f t="shared" si="1"/>
        <v>56</v>
      </c>
      <c r="J28" s="85">
        <f t="shared" si="2"/>
        <v>76</v>
      </c>
      <c r="K28" s="85" t="str">
        <f t="shared" si="3"/>
        <v>FF</v>
      </c>
      <c r="L28" s="79" t="s">
        <v>83</v>
      </c>
      <c r="O28" s="132" t="s">
        <v>776</v>
      </c>
    </row>
    <row r="29" spans="1:15">
      <c r="A29" s="157">
        <v>27</v>
      </c>
      <c r="B29" s="178" t="s">
        <v>777</v>
      </c>
      <c r="C29" s="159" t="s">
        <v>1061</v>
      </c>
      <c r="D29" s="159">
        <v>2</v>
      </c>
      <c r="E29" s="159">
        <v>4</v>
      </c>
      <c r="F29" s="159">
        <v>5</v>
      </c>
      <c r="G29" s="159"/>
      <c r="H29" s="85" t="str">
        <f t="shared" si="0"/>
        <v>8A</v>
      </c>
      <c r="I29" s="85">
        <f t="shared" si="1"/>
        <v>56</v>
      </c>
      <c r="J29" s="85">
        <f t="shared" si="2"/>
        <v>58</v>
      </c>
      <c r="K29" s="85" t="str">
        <f t="shared" si="3"/>
        <v>FF</v>
      </c>
      <c r="L29" s="79" t="s">
        <v>83</v>
      </c>
      <c r="O29" s="132" t="s">
        <v>777</v>
      </c>
    </row>
    <row r="30" spans="1:15">
      <c r="A30" s="157">
        <v>28</v>
      </c>
      <c r="B30" s="178" t="s">
        <v>778</v>
      </c>
      <c r="C30" s="159" t="s">
        <v>1061</v>
      </c>
      <c r="D30" s="159">
        <v>2</v>
      </c>
      <c r="E30" s="159">
        <v>6</v>
      </c>
      <c r="F30" s="159">
        <v>2</v>
      </c>
      <c r="G30" s="159"/>
      <c r="H30" s="85" t="str">
        <f t="shared" si="0"/>
        <v>8A</v>
      </c>
      <c r="I30" s="85" t="str">
        <f t="shared" si="1"/>
        <v>5A</v>
      </c>
      <c r="J30" s="85">
        <f t="shared" si="2"/>
        <v>52</v>
      </c>
      <c r="K30" s="85" t="str">
        <f t="shared" si="3"/>
        <v>FF</v>
      </c>
      <c r="L30" s="79" t="s">
        <v>83</v>
      </c>
      <c r="O30" s="131" t="s">
        <v>778</v>
      </c>
    </row>
    <row r="31" spans="1:15">
      <c r="A31" s="157">
        <v>29</v>
      </c>
      <c r="B31" s="178" t="s">
        <v>779</v>
      </c>
      <c r="C31" s="159" t="s">
        <v>1061</v>
      </c>
      <c r="D31" s="159">
        <v>3</v>
      </c>
      <c r="E31" s="159">
        <v>15</v>
      </c>
      <c r="F31" s="159">
        <v>16</v>
      </c>
      <c r="G31" s="159">
        <v>7</v>
      </c>
      <c r="H31" s="85" t="str">
        <f t="shared" si="0"/>
        <v>8A</v>
      </c>
      <c r="I31" s="85">
        <f t="shared" si="1"/>
        <v>78</v>
      </c>
      <c r="J31" s="85" t="str">
        <f t="shared" si="2"/>
        <v>7A</v>
      </c>
      <c r="K31" s="85" t="str">
        <f t="shared" si="3"/>
        <v>5C</v>
      </c>
      <c r="L31" s="79" t="s">
        <v>83</v>
      </c>
      <c r="O31" s="131" t="s">
        <v>779</v>
      </c>
    </row>
    <row r="32" spans="1:15">
      <c r="A32" s="157">
        <v>30</v>
      </c>
      <c r="B32" s="178" t="s">
        <v>780</v>
      </c>
      <c r="C32" s="159" t="s">
        <v>1061</v>
      </c>
      <c r="D32" s="159">
        <v>3</v>
      </c>
      <c r="E32" s="159">
        <v>15</v>
      </c>
      <c r="F32" s="159">
        <v>8</v>
      </c>
      <c r="G32" s="159">
        <v>17</v>
      </c>
      <c r="H32" s="85" t="str">
        <f t="shared" si="0"/>
        <v>8A</v>
      </c>
      <c r="I32" s="85">
        <f t="shared" si="1"/>
        <v>78</v>
      </c>
      <c r="J32" s="85" t="str">
        <f t="shared" si="2"/>
        <v>5E</v>
      </c>
      <c r="K32" s="85" t="str">
        <f t="shared" si="3"/>
        <v>7C</v>
      </c>
      <c r="L32" s="79" t="s">
        <v>83</v>
      </c>
      <c r="O32" s="131" t="s">
        <v>780</v>
      </c>
    </row>
    <row r="33" spans="1:15">
      <c r="A33" s="157">
        <v>31</v>
      </c>
      <c r="B33" s="181" t="s">
        <v>781</v>
      </c>
      <c r="C33" s="84" t="s">
        <v>1085</v>
      </c>
      <c r="D33" s="84">
        <v>3</v>
      </c>
      <c r="E33" s="84">
        <v>12</v>
      </c>
      <c r="F33" s="84">
        <v>3</v>
      </c>
      <c r="G33" s="84">
        <v>4</v>
      </c>
      <c r="H33" s="85" t="str">
        <f t="shared" si="0"/>
        <v>F0</v>
      </c>
      <c r="I33" s="85">
        <f t="shared" si="1"/>
        <v>72</v>
      </c>
      <c r="J33" s="85">
        <f t="shared" si="2"/>
        <v>54</v>
      </c>
      <c r="K33" s="85">
        <f t="shared" si="3"/>
        <v>56</v>
      </c>
      <c r="L33" s="79" t="s">
        <v>83</v>
      </c>
      <c r="O33" s="132" t="s">
        <v>781</v>
      </c>
    </row>
    <row r="34" spans="1:15" s="196" customFormat="1">
      <c r="A34" s="192">
        <v>32</v>
      </c>
      <c r="B34" s="193" t="s">
        <v>1064</v>
      </c>
      <c r="C34" s="195" t="s">
        <v>1092</v>
      </c>
      <c r="D34" s="195">
        <v>3</v>
      </c>
      <c r="E34" s="195">
        <v>1</v>
      </c>
      <c r="F34" s="195">
        <v>2</v>
      </c>
      <c r="G34" s="195">
        <v>11</v>
      </c>
      <c r="H34" s="195" t="str">
        <f t="shared" si="0"/>
        <v>FC</v>
      </c>
      <c r="I34" s="195">
        <f t="shared" si="1"/>
        <v>50</v>
      </c>
      <c r="J34" s="195">
        <f t="shared" si="2"/>
        <v>52</v>
      </c>
      <c r="K34" s="195">
        <f t="shared" si="3"/>
        <v>70</v>
      </c>
      <c r="L34" s="195" t="s">
        <v>83</v>
      </c>
      <c r="O34" s="193" t="s">
        <v>1064</v>
      </c>
    </row>
    <row r="35" spans="1:15">
      <c r="A35" s="157">
        <v>33</v>
      </c>
      <c r="B35" s="178" t="s">
        <v>783</v>
      </c>
      <c r="C35" s="159" t="s">
        <v>1062</v>
      </c>
      <c r="D35" s="159">
        <v>2</v>
      </c>
      <c r="E35" s="159">
        <v>1</v>
      </c>
      <c r="F35" s="159">
        <v>2</v>
      </c>
      <c r="G35" s="159"/>
      <c r="H35" s="85" t="str">
        <f t="shared" si="0"/>
        <v>8B</v>
      </c>
      <c r="I35" s="85">
        <f t="shared" si="1"/>
        <v>50</v>
      </c>
      <c r="J35" s="85">
        <f t="shared" si="2"/>
        <v>52</v>
      </c>
      <c r="K35" s="85" t="str">
        <f t="shared" si="3"/>
        <v>FF</v>
      </c>
      <c r="L35" s="79" t="s">
        <v>83</v>
      </c>
      <c r="O35" s="132" t="s">
        <v>783</v>
      </c>
    </row>
    <row r="36" spans="1:15">
      <c r="A36" s="157">
        <v>34</v>
      </c>
      <c r="B36" s="178" t="s">
        <v>784</v>
      </c>
      <c r="C36" s="159" t="s">
        <v>1062</v>
      </c>
      <c r="D36" s="159">
        <v>3</v>
      </c>
      <c r="E36" s="159">
        <v>11</v>
      </c>
      <c r="F36" s="159">
        <v>12</v>
      </c>
      <c r="G36" s="159">
        <v>3</v>
      </c>
      <c r="H36" s="85" t="str">
        <f t="shared" si="0"/>
        <v>8B</v>
      </c>
      <c r="I36" s="85">
        <f t="shared" si="1"/>
        <v>70</v>
      </c>
      <c r="J36" s="85">
        <f t="shared" si="2"/>
        <v>72</v>
      </c>
      <c r="K36" s="85">
        <f t="shared" si="3"/>
        <v>54</v>
      </c>
      <c r="L36" s="79" t="s">
        <v>83</v>
      </c>
      <c r="O36" s="132" t="s">
        <v>784</v>
      </c>
    </row>
    <row r="37" spans="1:15">
      <c r="A37" s="157">
        <v>35</v>
      </c>
      <c r="B37" s="178" t="s">
        <v>785</v>
      </c>
      <c r="C37" s="159" t="s">
        <v>1062</v>
      </c>
      <c r="D37" s="159">
        <v>3</v>
      </c>
      <c r="E37" s="159">
        <v>11</v>
      </c>
      <c r="F37" s="159">
        <v>12</v>
      </c>
      <c r="G37" s="159">
        <v>4</v>
      </c>
      <c r="H37" s="85" t="str">
        <f t="shared" si="0"/>
        <v>8B</v>
      </c>
      <c r="I37" s="85">
        <f t="shared" si="1"/>
        <v>70</v>
      </c>
      <c r="J37" s="85">
        <f t="shared" si="2"/>
        <v>72</v>
      </c>
      <c r="K37" s="85">
        <f t="shared" si="3"/>
        <v>56</v>
      </c>
      <c r="L37" s="79" t="s">
        <v>83</v>
      </c>
      <c r="O37" s="132" t="s">
        <v>785</v>
      </c>
    </row>
    <row r="38" spans="1:15">
      <c r="A38" s="157">
        <v>36</v>
      </c>
      <c r="B38" s="178" t="s">
        <v>786</v>
      </c>
      <c r="C38" s="159" t="s">
        <v>1062</v>
      </c>
      <c r="D38" s="159">
        <v>3</v>
      </c>
      <c r="E38" s="159">
        <v>11</v>
      </c>
      <c r="F38" s="159">
        <v>12</v>
      </c>
      <c r="G38" s="159">
        <v>13</v>
      </c>
      <c r="H38" s="85" t="str">
        <f t="shared" si="0"/>
        <v>8B</v>
      </c>
      <c r="I38" s="85">
        <f t="shared" si="1"/>
        <v>70</v>
      </c>
      <c r="J38" s="85">
        <f t="shared" si="2"/>
        <v>72</v>
      </c>
      <c r="K38" s="85">
        <f t="shared" si="3"/>
        <v>74</v>
      </c>
      <c r="L38" s="79" t="s">
        <v>83</v>
      </c>
      <c r="O38" s="131" t="s">
        <v>786</v>
      </c>
    </row>
    <row r="39" spans="1:15">
      <c r="A39" s="157">
        <v>37</v>
      </c>
      <c r="B39" s="178" t="s">
        <v>787</v>
      </c>
      <c r="C39" s="159" t="s">
        <v>1062</v>
      </c>
      <c r="D39" s="159">
        <v>3</v>
      </c>
      <c r="E39" s="159">
        <v>11</v>
      </c>
      <c r="F39" s="159">
        <v>12</v>
      </c>
      <c r="G39" s="159">
        <v>14</v>
      </c>
      <c r="H39" s="85" t="str">
        <f t="shared" si="0"/>
        <v>8B</v>
      </c>
      <c r="I39" s="85">
        <f t="shared" si="1"/>
        <v>70</v>
      </c>
      <c r="J39" s="85">
        <f t="shared" si="2"/>
        <v>72</v>
      </c>
      <c r="K39" s="85">
        <f t="shared" si="3"/>
        <v>76</v>
      </c>
      <c r="L39" s="79" t="s">
        <v>83</v>
      </c>
      <c r="O39" s="132" t="s">
        <v>787</v>
      </c>
    </row>
    <row r="40" spans="1:15">
      <c r="A40" s="157">
        <v>38</v>
      </c>
      <c r="B40" s="178" t="s">
        <v>788</v>
      </c>
      <c r="C40" s="159" t="s">
        <v>1062</v>
      </c>
      <c r="D40" s="159">
        <v>3</v>
      </c>
      <c r="E40" s="159">
        <v>11</v>
      </c>
      <c r="F40" s="159">
        <v>12</v>
      </c>
      <c r="G40" s="159">
        <v>5</v>
      </c>
      <c r="H40" s="85" t="str">
        <f t="shared" si="0"/>
        <v>8B</v>
      </c>
      <c r="I40" s="85">
        <f t="shared" si="1"/>
        <v>70</v>
      </c>
      <c r="J40" s="85">
        <f t="shared" si="2"/>
        <v>72</v>
      </c>
      <c r="K40" s="85">
        <f t="shared" si="3"/>
        <v>58</v>
      </c>
      <c r="L40" s="79" t="s">
        <v>83</v>
      </c>
      <c r="O40" s="131" t="s">
        <v>788</v>
      </c>
    </row>
    <row r="41" spans="1:15">
      <c r="A41" s="157">
        <v>39</v>
      </c>
      <c r="B41" s="178" t="s">
        <v>789</v>
      </c>
      <c r="C41" s="159" t="s">
        <v>1062</v>
      </c>
      <c r="D41" s="159">
        <v>2</v>
      </c>
      <c r="E41" s="159">
        <v>6</v>
      </c>
      <c r="F41" s="159">
        <v>15</v>
      </c>
      <c r="G41" s="159"/>
      <c r="H41" s="85" t="str">
        <f t="shared" si="0"/>
        <v>8B</v>
      </c>
      <c r="I41" s="85" t="str">
        <f t="shared" si="1"/>
        <v>5A</v>
      </c>
      <c r="J41" s="85">
        <f t="shared" si="2"/>
        <v>78</v>
      </c>
      <c r="K41" s="85" t="str">
        <f t="shared" si="3"/>
        <v>FF</v>
      </c>
      <c r="L41" s="79" t="s">
        <v>83</v>
      </c>
      <c r="O41" s="131" t="s">
        <v>789</v>
      </c>
    </row>
    <row r="42" spans="1:15">
      <c r="A42" s="157">
        <v>40</v>
      </c>
      <c r="B42" s="178" t="s">
        <v>790</v>
      </c>
      <c r="C42" s="159" t="s">
        <v>1062</v>
      </c>
      <c r="D42" s="159">
        <v>3</v>
      </c>
      <c r="E42" s="159">
        <v>16</v>
      </c>
      <c r="F42" s="159">
        <v>12</v>
      </c>
      <c r="G42" s="159">
        <v>7</v>
      </c>
      <c r="H42" s="85" t="str">
        <f t="shared" si="0"/>
        <v>8B</v>
      </c>
      <c r="I42" s="85" t="str">
        <f t="shared" si="1"/>
        <v>7A</v>
      </c>
      <c r="J42" s="85">
        <f t="shared" si="2"/>
        <v>72</v>
      </c>
      <c r="K42" s="85" t="str">
        <f t="shared" si="3"/>
        <v>5C</v>
      </c>
      <c r="L42" s="79" t="s">
        <v>83</v>
      </c>
      <c r="O42" s="131" t="s">
        <v>790</v>
      </c>
    </row>
    <row r="43" spans="1:15">
      <c r="A43" s="157">
        <v>41</v>
      </c>
      <c r="B43" s="178" t="s">
        <v>791</v>
      </c>
      <c r="C43" s="159" t="s">
        <v>1062</v>
      </c>
      <c r="D43" s="159">
        <v>3</v>
      </c>
      <c r="E43" s="159">
        <v>16</v>
      </c>
      <c r="F43" s="159">
        <v>8</v>
      </c>
      <c r="G43" s="159">
        <v>17</v>
      </c>
      <c r="H43" s="85" t="str">
        <f t="shared" si="0"/>
        <v>8B</v>
      </c>
      <c r="I43" s="85" t="str">
        <f t="shared" si="1"/>
        <v>7A</v>
      </c>
      <c r="J43" s="85" t="str">
        <f t="shared" si="2"/>
        <v>5E</v>
      </c>
      <c r="K43" s="85" t="str">
        <f t="shared" si="3"/>
        <v>7C</v>
      </c>
      <c r="L43" s="79" t="s">
        <v>83</v>
      </c>
      <c r="O43" s="132" t="s">
        <v>791</v>
      </c>
    </row>
    <row r="44" spans="1:15">
      <c r="A44" s="157">
        <v>42</v>
      </c>
      <c r="B44" s="178" t="s">
        <v>792</v>
      </c>
      <c r="C44" s="159" t="s">
        <v>1096</v>
      </c>
      <c r="D44" s="159">
        <v>2</v>
      </c>
      <c r="E44" s="159">
        <v>1</v>
      </c>
      <c r="F44" s="159">
        <v>2</v>
      </c>
      <c r="G44" s="159"/>
      <c r="H44" s="85" t="str">
        <f t="shared" si="0"/>
        <v>A1</v>
      </c>
      <c r="I44" s="85">
        <f t="shared" si="1"/>
        <v>50</v>
      </c>
      <c r="J44" s="85">
        <f t="shared" si="2"/>
        <v>52</v>
      </c>
      <c r="K44" s="85" t="str">
        <f t="shared" si="3"/>
        <v>FF</v>
      </c>
      <c r="L44" s="79" t="s">
        <v>83</v>
      </c>
      <c r="O44" s="132" t="s">
        <v>792</v>
      </c>
    </row>
    <row r="45" spans="1:15">
      <c r="A45" s="157">
        <v>43</v>
      </c>
      <c r="B45" s="178" t="s">
        <v>793</v>
      </c>
      <c r="C45" s="159" t="s">
        <v>1067</v>
      </c>
      <c r="D45" s="159">
        <v>3</v>
      </c>
      <c r="E45" s="159">
        <v>1</v>
      </c>
      <c r="F45" s="159">
        <v>2</v>
      </c>
      <c r="G45" s="159">
        <v>11</v>
      </c>
      <c r="H45" s="85" t="str">
        <f t="shared" si="0"/>
        <v>8D</v>
      </c>
      <c r="I45" s="85">
        <f t="shared" si="1"/>
        <v>50</v>
      </c>
      <c r="J45" s="85">
        <f t="shared" si="2"/>
        <v>52</v>
      </c>
      <c r="K45" s="85">
        <f t="shared" si="3"/>
        <v>70</v>
      </c>
      <c r="L45" s="79" t="s">
        <v>83</v>
      </c>
      <c r="O45" s="132" t="s">
        <v>793</v>
      </c>
    </row>
    <row r="46" spans="1:15">
      <c r="A46" s="157">
        <v>44</v>
      </c>
      <c r="B46" s="178" t="s">
        <v>794</v>
      </c>
      <c r="C46" s="159" t="s">
        <v>1067</v>
      </c>
      <c r="D46" s="159">
        <v>3</v>
      </c>
      <c r="E46" s="159">
        <v>12</v>
      </c>
      <c r="F46" s="159">
        <v>3</v>
      </c>
      <c r="G46" s="159">
        <v>4</v>
      </c>
      <c r="H46" s="85" t="str">
        <f t="shared" si="0"/>
        <v>8D</v>
      </c>
      <c r="I46" s="85">
        <f t="shared" si="1"/>
        <v>72</v>
      </c>
      <c r="J46" s="85">
        <f t="shared" si="2"/>
        <v>54</v>
      </c>
      <c r="K46" s="85">
        <f t="shared" si="3"/>
        <v>56</v>
      </c>
      <c r="L46" s="79" t="s">
        <v>83</v>
      </c>
      <c r="O46" s="131" t="s">
        <v>794</v>
      </c>
    </row>
    <row r="47" spans="1:15" s="196" customFormat="1">
      <c r="A47" s="192">
        <v>45</v>
      </c>
      <c r="B47" s="200" t="s">
        <v>795</v>
      </c>
      <c r="C47" s="195" t="s">
        <v>1067</v>
      </c>
      <c r="D47" s="195">
        <v>2</v>
      </c>
      <c r="E47" s="195">
        <v>12</v>
      </c>
      <c r="F47" s="195">
        <v>13</v>
      </c>
      <c r="G47" s="195"/>
      <c r="H47" s="195" t="str">
        <f t="shared" si="0"/>
        <v>8D</v>
      </c>
      <c r="I47" s="195">
        <f t="shared" si="1"/>
        <v>72</v>
      </c>
      <c r="J47" s="195">
        <f t="shared" si="2"/>
        <v>74</v>
      </c>
      <c r="K47" s="195" t="str">
        <f t="shared" si="3"/>
        <v>FF</v>
      </c>
      <c r="L47" s="195" t="s">
        <v>83</v>
      </c>
      <c r="O47" s="200" t="s">
        <v>795</v>
      </c>
    </row>
    <row r="48" spans="1:15">
      <c r="A48" s="157">
        <v>46</v>
      </c>
      <c r="B48" s="178" t="s">
        <v>796</v>
      </c>
      <c r="C48" s="159" t="s">
        <v>1067</v>
      </c>
      <c r="D48" s="159">
        <v>3</v>
      </c>
      <c r="E48" s="159">
        <v>12</v>
      </c>
      <c r="F48" s="159">
        <v>14</v>
      </c>
      <c r="G48" s="159">
        <v>5</v>
      </c>
      <c r="H48" s="85" t="str">
        <f t="shared" si="0"/>
        <v>8D</v>
      </c>
      <c r="I48" s="85">
        <f t="shared" si="1"/>
        <v>72</v>
      </c>
      <c r="J48" s="85">
        <f t="shared" si="2"/>
        <v>76</v>
      </c>
      <c r="K48" s="85">
        <f t="shared" si="3"/>
        <v>58</v>
      </c>
      <c r="L48" s="79" t="s">
        <v>83</v>
      </c>
      <c r="O48" s="132" t="s">
        <v>796</v>
      </c>
    </row>
    <row r="49" spans="1:15">
      <c r="A49" s="157">
        <v>47</v>
      </c>
      <c r="B49" s="178" t="s">
        <v>797</v>
      </c>
      <c r="C49" s="159" t="s">
        <v>1067</v>
      </c>
      <c r="D49" s="159">
        <v>3</v>
      </c>
      <c r="E49" s="159">
        <v>6</v>
      </c>
      <c r="F49" s="159">
        <v>15</v>
      </c>
      <c r="G49" s="159">
        <v>16</v>
      </c>
      <c r="H49" s="85" t="str">
        <f t="shared" si="0"/>
        <v>8D</v>
      </c>
      <c r="I49" s="85" t="str">
        <f t="shared" si="1"/>
        <v>5A</v>
      </c>
      <c r="J49" s="85">
        <f t="shared" si="2"/>
        <v>78</v>
      </c>
      <c r="K49" s="85" t="str">
        <f t="shared" si="3"/>
        <v>7A</v>
      </c>
      <c r="L49" s="79" t="s">
        <v>83</v>
      </c>
      <c r="O49" s="131" t="s">
        <v>797</v>
      </c>
    </row>
    <row r="50" spans="1:15">
      <c r="A50" s="157">
        <v>48</v>
      </c>
      <c r="B50" s="178" t="s">
        <v>798</v>
      </c>
      <c r="C50" s="159" t="s">
        <v>1063</v>
      </c>
      <c r="D50" s="159">
        <v>3</v>
      </c>
      <c r="E50" s="159">
        <v>1</v>
      </c>
      <c r="F50" s="159">
        <v>2</v>
      </c>
      <c r="G50" s="159">
        <v>11</v>
      </c>
      <c r="H50" s="85" t="str">
        <f t="shared" si="0"/>
        <v>8C</v>
      </c>
      <c r="I50" s="85">
        <f t="shared" si="1"/>
        <v>50</v>
      </c>
      <c r="J50" s="85">
        <f t="shared" si="2"/>
        <v>52</v>
      </c>
      <c r="K50" s="85">
        <f t="shared" si="3"/>
        <v>70</v>
      </c>
      <c r="L50" s="79" t="s">
        <v>83</v>
      </c>
      <c r="O50" s="131" t="s">
        <v>798</v>
      </c>
    </row>
    <row r="51" spans="1:15">
      <c r="A51" s="157">
        <v>49</v>
      </c>
      <c r="B51" s="178" t="s">
        <v>799</v>
      </c>
      <c r="C51" s="159" t="s">
        <v>1063</v>
      </c>
      <c r="D51" s="159">
        <v>3</v>
      </c>
      <c r="E51" s="159">
        <v>1</v>
      </c>
      <c r="F51" s="159">
        <v>12</v>
      </c>
      <c r="G51" s="159">
        <v>3</v>
      </c>
      <c r="H51" s="85" t="str">
        <f t="shared" si="0"/>
        <v>8C</v>
      </c>
      <c r="I51" s="85">
        <f t="shared" si="1"/>
        <v>50</v>
      </c>
      <c r="J51" s="85">
        <f t="shared" si="2"/>
        <v>72</v>
      </c>
      <c r="K51" s="85">
        <f t="shared" si="3"/>
        <v>54</v>
      </c>
      <c r="L51" s="79" t="s">
        <v>83</v>
      </c>
      <c r="O51" s="132" t="s">
        <v>799</v>
      </c>
    </row>
    <row r="52" spans="1:15">
      <c r="A52" s="157">
        <v>50</v>
      </c>
      <c r="B52" s="178" t="s">
        <v>800</v>
      </c>
      <c r="C52" s="159" t="s">
        <v>1063</v>
      </c>
      <c r="D52" s="159">
        <v>3</v>
      </c>
      <c r="E52" s="159">
        <v>4</v>
      </c>
      <c r="F52" s="159">
        <v>13</v>
      </c>
      <c r="G52" s="159">
        <v>14</v>
      </c>
      <c r="H52" s="85" t="str">
        <f t="shared" si="0"/>
        <v>8C</v>
      </c>
      <c r="I52" s="85">
        <f t="shared" si="1"/>
        <v>56</v>
      </c>
      <c r="J52" s="85">
        <f t="shared" si="2"/>
        <v>74</v>
      </c>
      <c r="K52" s="85">
        <f t="shared" si="3"/>
        <v>76</v>
      </c>
      <c r="L52" s="79" t="s">
        <v>83</v>
      </c>
      <c r="O52" s="132" t="s">
        <v>800</v>
      </c>
    </row>
    <row r="53" spans="1:15">
      <c r="A53" s="157">
        <v>51</v>
      </c>
      <c r="B53" s="178" t="s">
        <v>801</v>
      </c>
      <c r="C53" s="159" t="s">
        <v>1063</v>
      </c>
      <c r="D53" s="159">
        <v>3</v>
      </c>
      <c r="E53" s="159">
        <v>4</v>
      </c>
      <c r="F53" s="159">
        <v>5</v>
      </c>
      <c r="G53" s="159">
        <v>6</v>
      </c>
      <c r="H53" s="85" t="str">
        <f t="shared" si="0"/>
        <v>8C</v>
      </c>
      <c r="I53" s="85">
        <f t="shared" si="1"/>
        <v>56</v>
      </c>
      <c r="J53" s="85">
        <f t="shared" si="2"/>
        <v>58</v>
      </c>
      <c r="K53" s="85" t="str">
        <f t="shared" si="3"/>
        <v>5A</v>
      </c>
      <c r="L53" s="79" t="s">
        <v>83</v>
      </c>
      <c r="O53" s="132" t="s">
        <v>801</v>
      </c>
    </row>
    <row r="54" spans="1:15">
      <c r="A54" s="157">
        <v>52</v>
      </c>
      <c r="B54" s="178" t="s">
        <v>802</v>
      </c>
      <c r="C54" s="159" t="s">
        <v>1063</v>
      </c>
      <c r="D54" s="159">
        <v>3</v>
      </c>
      <c r="E54" s="159">
        <v>4</v>
      </c>
      <c r="F54" s="159">
        <v>15</v>
      </c>
      <c r="G54" s="159">
        <v>16</v>
      </c>
      <c r="H54" s="85" t="str">
        <f t="shared" si="0"/>
        <v>8C</v>
      </c>
      <c r="I54" s="85">
        <f t="shared" si="1"/>
        <v>56</v>
      </c>
      <c r="J54" s="85">
        <f t="shared" si="2"/>
        <v>78</v>
      </c>
      <c r="K54" s="85" t="str">
        <f t="shared" si="3"/>
        <v>7A</v>
      </c>
      <c r="L54" s="79" t="s">
        <v>83</v>
      </c>
      <c r="O54" s="132" t="s">
        <v>802</v>
      </c>
    </row>
    <row r="55" spans="1:15">
      <c r="A55" s="157">
        <v>53</v>
      </c>
      <c r="B55" s="178" t="s">
        <v>803</v>
      </c>
      <c r="C55" s="159" t="s">
        <v>1063</v>
      </c>
      <c r="D55" s="159">
        <v>2</v>
      </c>
      <c r="E55" s="159">
        <v>4</v>
      </c>
      <c r="F55" s="159">
        <v>11</v>
      </c>
      <c r="G55" s="159"/>
      <c r="H55" s="85" t="str">
        <f t="shared" si="0"/>
        <v>8C</v>
      </c>
      <c r="I55" s="85">
        <f t="shared" si="1"/>
        <v>56</v>
      </c>
      <c r="J55" s="85">
        <f t="shared" si="2"/>
        <v>70</v>
      </c>
      <c r="K55" s="85" t="str">
        <f t="shared" si="3"/>
        <v>FF</v>
      </c>
      <c r="L55" s="79" t="s">
        <v>83</v>
      </c>
      <c r="O55" s="132" t="s">
        <v>803</v>
      </c>
    </row>
    <row r="56" spans="1:15">
      <c r="A56" s="157">
        <v>54</v>
      </c>
      <c r="B56" s="178" t="s">
        <v>804</v>
      </c>
      <c r="C56" s="159" t="s">
        <v>1063</v>
      </c>
      <c r="D56" s="159">
        <v>3</v>
      </c>
      <c r="E56" s="159">
        <v>4</v>
      </c>
      <c r="F56" s="159">
        <v>7</v>
      </c>
      <c r="G56" s="159">
        <v>8</v>
      </c>
      <c r="H56" s="85" t="str">
        <f t="shared" si="0"/>
        <v>8C</v>
      </c>
      <c r="I56" s="85">
        <f t="shared" si="1"/>
        <v>56</v>
      </c>
      <c r="J56" s="85" t="str">
        <f t="shared" si="2"/>
        <v>5C</v>
      </c>
      <c r="K56" s="85" t="str">
        <f t="shared" si="3"/>
        <v>5E</v>
      </c>
      <c r="L56" s="79" t="s">
        <v>83</v>
      </c>
      <c r="O56" s="132" t="s">
        <v>804</v>
      </c>
    </row>
    <row r="57" spans="1:15">
      <c r="A57" s="157">
        <v>55</v>
      </c>
      <c r="B57" s="181" t="s">
        <v>805</v>
      </c>
      <c r="C57" s="84" t="s">
        <v>1085</v>
      </c>
      <c r="D57" s="84">
        <v>3</v>
      </c>
      <c r="E57" s="84">
        <v>13</v>
      </c>
      <c r="F57" s="84">
        <v>14</v>
      </c>
      <c r="G57" s="84">
        <v>5</v>
      </c>
      <c r="H57" s="85" t="str">
        <f t="shared" si="0"/>
        <v>F0</v>
      </c>
      <c r="I57" s="85">
        <f t="shared" si="1"/>
        <v>74</v>
      </c>
      <c r="J57" s="85">
        <f t="shared" si="2"/>
        <v>76</v>
      </c>
      <c r="K57" s="85">
        <f t="shared" si="3"/>
        <v>58</v>
      </c>
      <c r="L57" s="79" t="s">
        <v>83</v>
      </c>
      <c r="O57" s="132" t="s">
        <v>805</v>
      </c>
    </row>
    <row r="58" spans="1:15">
      <c r="A58" s="157">
        <v>56</v>
      </c>
      <c r="B58" s="178" t="s">
        <v>806</v>
      </c>
      <c r="C58" s="159" t="s">
        <v>1068</v>
      </c>
      <c r="D58" s="159">
        <v>2</v>
      </c>
      <c r="E58" s="159">
        <v>3</v>
      </c>
      <c r="F58" s="159">
        <v>8</v>
      </c>
      <c r="G58" s="159"/>
      <c r="H58" s="85" t="str">
        <f t="shared" si="0"/>
        <v>8E</v>
      </c>
      <c r="I58" s="85">
        <f t="shared" si="1"/>
        <v>54</v>
      </c>
      <c r="J58" s="85" t="str">
        <f t="shared" si="2"/>
        <v>5E</v>
      </c>
      <c r="K58" s="85" t="str">
        <f t="shared" si="3"/>
        <v>FF</v>
      </c>
      <c r="L58" s="79" t="s">
        <v>83</v>
      </c>
      <c r="O58" s="131" t="s">
        <v>806</v>
      </c>
    </row>
    <row r="59" spans="1:15">
      <c r="A59" s="157">
        <v>57</v>
      </c>
      <c r="B59" s="178" t="s">
        <v>807</v>
      </c>
      <c r="C59" s="159" t="s">
        <v>1069</v>
      </c>
      <c r="D59" s="159">
        <v>3</v>
      </c>
      <c r="E59" s="159">
        <v>5</v>
      </c>
      <c r="F59" s="159">
        <v>6</v>
      </c>
      <c r="G59" s="159">
        <v>1</v>
      </c>
      <c r="H59" s="85" t="str">
        <f t="shared" si="0"/>
        <v>8F</v>
      </c>
      <c r="I59" s="85">
        <f t="shared" si="1"/>
        <v>58</v>
      </c>
      <c r="J59" s="85" t="str">
        <f t="shared" si="2"/>
        <v>5A</v>
      </c>
      <c r="K59" s="85">
        <f t="shared" si="3"/>
        <v>50</v>
      </c>
      <c r="L59" s="79" t="s">
        <v>83</v>
      </c>
      <c r="O59" s="131" t="s">
        <v>807</v>
      </c>
    </row>
    <row r="60" spans="1:15">
      <c r="A60" s="157">
        <v>58</v>
      </c>
      <c r="B60" s="178" t="s">
        <v>808</v>
      </c>
      <c r="C60" s="159" t="s">
        <v>1069</v>
      </c>
      <c r="D60" s="159">
        <v>3</v>
      </c>
      <c r="E60" s="159">
        <v>5</v>
      </c>
      <c r="F60" s="159">
        <v>15</v>
      </c>
      <c r="G60" s="159">
        <v>16</v>
      </c>
      <c r="H60" s="85" t="str">
        <f t="shared" si="0"/>
        <v>8F</v>
      </c>
      <c r="I60" s="85">
        <f t="shared" si="1"/>
        <v>58</v>
      </c>
      <c r="J60" s="85">
        <f t="shared" si="2"/>
        <v>78</v>
      </c>
      <c r="K60" s="85" t="str">
        <f t="shared" si="3"/>
        <v>7A</v>
      </c>
      <c r="L60" s="79" t="s">
        <v>83</v>
      </c>
      <c r="O60" s="131" t="s">
        <v>808</v>
      </c>
    </row>
    <row r="61" spans="1:15">
      <c r="A61" s="157">
        <v>59</v>
      </c>
      <c r="B61" s="178" t="s">
        <v>809</v>
      </c>
      <c r="C61" s="159" t="s">
        <v>1069</v>
      </c>
      <c r="D61" s="159">
        <v>3</v>
      </c>
      <c r="E61" s="159">
        <v>5</v>
      </c>
      <c r="F61" s="159">
        <v>7</v>
      </c>
      <c r="G61" s="159">
        <v>8</v>
      </c>
      <c r="H61" s="85" t="str">
        <f t="shared" si="0"/>
        <v>8F</v>
      </c>
      <c r="I61" s="85">
        <f t="shared" si="1"/>
        <v>58</v>
      </c>
      <c r="J61" s="85" t="str">
        <f t="shared" si="2"/>
        <v>5C</v>
      </c>
      <c r="K61" s="85" t="str">
        <f t="shared" si="3"/>
        <v>5E</v>
      </c>
      <c r="L61" s="79" t="s">
        <v>83</v>
      </c>
      <c r="O61" s="132" t="s">
        <v>809</v>
      </c>
    </row>
    <row r="62" spans="1:15" s="196" customFormat="1">
      <c r="A62" s="192">
        <v>60</v>
      </c>
      <c r="B62" s="193" t="s">
        <v>810</v>
      </c>
      <c r="C62" s="195" t="s">
        <v>1092</v>
      </c>
      <c r="D62" s="195">
        <v>2</v>
      </c>
      <c r="E62" s="195">
        <v>12</v>
      </c>
      <c r="F62" s="195">
        <v>3</v>
      </c>
      <c r="G62" s="195"/>
      <c r="H62" s="195" t="str">
        <f t="shared" si="0"/>
        <v>FC</v>
      </c>
      <c r="I62" s="195">
        <f t="shared" si="1"/>
        <v>72</v>
      </c>
      <c r="J62" s="195">
        <f t="shared" si="2"/>
        <v>54</v>
      </c>
      <c r="K62" s="195" t="str">
        <f t="shared" si="3"/>
        <v>FF</v>
      </c>
      <c r="L62" s="195" t="s">
        <v>83</v>
      </c>
      <c r="O62" s="193" t="s">
        <v>810</v>
      </c>
    </row>
    <row r="63" spans="1:15">
      <c r="A63" s="157">
        <v>61</v>
      </c>
      <c r="B63" s="178" t="s">
        <v>811</v>
      </c>
      <c r="C63" s="159" t="s">
        <v>1068</v>
      </c>
      <c r="D63" s="159">
        <v>3</v>
      </c>
      <c r="E63" s="159">
        <v>1</v>
      </c>
      <c r="F63" s="159">
        <v>2</v>
      </c>
      <c r="G63" s="159">
        <v>11</v>
      </c>
      <c r="H63" s="85" t="str">
        <f t="shared" si="0"/>
        <v>8E</v>
      </c>
      <c r="I63" s="85">
        <f t="shared" si="1"/>
        <v>50</v>
      </c>
      <c r="J63" s="85">
        <f t="shared" si="2"/>
        <v>52</v>
      </c>
      <c r="K63" s="85">
        <f t="shared" si="3"/>
        <v>70</v>
      </c>
      <c r="L63" s="79" t="s">
        <v>83</v>
      </c>
      <c r="O63" s="131" t="s">
        <v>811</v>
      </c>
    </row>
    <row r="64" spans="1:15">
      <c r="A64" s="157">
        <v>62</v>
      </c>
      <c r="B64" s="178" t="s">
        <v>812</v>
      </c>
      <c r="C64" s="159" t="s">
        <v>1068</v>
      </c>
      <c r="D64" s="159">
        <v>3</v>
      </c>
      <c r="E64" s="159">
        <v>1</v>
      </c>
      <c r="F64" s="159">
        <v>12</v>
      </c>
      <c r="G64" s="159">
        <v>3</v>
      </c>
      <c r="H64" s="85" t="str">
        <f t="shared" si="0"/>
        <v>8E</v>
      </c>
      <c r="I64" s="85">
        <f t="shared" si="1"/>
        <v>50</v>
      </c>
      <c r="J64" s="85">
        <f t="shared" si="2"/>
        <v>72</v>
      </c>
      <c r="K64" s="85">
        <f t="shared" si="3"/>
        <v>54</v>
      </c>
      <c r="L64" s="79" t="s">
        <v>83</v>
      </c>
      <c r="O64" s="132" t="s">
        <v>812</v>
      </c>
    </row>
    <row r="65" spans="1:15">
      <c r="A65" s="157">
        <v>63</v>
      </c>
      <c r="B65" s="178" t="s">
        <v>813</v>
      </c>
      <c r="C65" s="159" t="s">
        <v>1068</v>
      </c>
      <c r="D65" s="159">
        <v>3</v>
      </c>
      <c r="E65" s="159">
        <v>1</v>
      </c>
      <c r="F65" s="159">
        <v>4</v>
      </c>
      <c r="G65" s="159">
        <v>13</v>
      </c>
      <c r="H65" s="85" t="str">
        <f t="shared" si="0"/>
        <v>8E</v>
      </c>
      <c r="I65" s="85">
        <f t="shared" si="1"/>
        <v>50</v>
      </c>
      <c r="J65" s="85">
        <f t="shared" si="2"/>
        <v>56</v>
      </c>
      <c r="K65" s="85">
        <f t="shared" si="3"/>
        <v>74</v>
      </c>
      <c r="L65" s="79" t="s">
        <v>83</v>
      </c>
      <c r="O65" s="132" t="s">
        <v>813</v>
      </c>
    </row>
    <row r="66" spans="1:15">
      <c r="A66" s="157">
        <v>64</v>
      </c>
      <c r="B66" s="178" t="s">
        <v>814</v>
      </c>
      <c r="C66" s="159" t="s">
        <v>1068</v>
      </c>
      <c r="D66" s="159">
        <v>2</v>
      </c>
      <c r="E66" s="159">
        <v>1</v>
      </c>
      <c r="F66" s="159">
        <v>14</v>
      </c>
      <c r="G66" s="159"/>
      <c r="H66" s="85" t="str">
        <f t="shared" si="0"/>
        <v>8E</v>
      </c>
      <c r="I66" s="85">
        <f t="shared" si="1"/>
        <v>50</v>
      </c>
      <c r="J66" s="85">
        <f t="shared" si="2"/>
        <v>76</v>
      </c>
      <c r="K66" s="85" t="str">
        <f t="shared" si="3"/>
        <v>FF</v>
      </c>
      <c r="L66" s="79" t="s">
        <v>83</v>
      </c>
      <c r="O66" s="131" t="s">
        <v>814</v>
      </c>
    </row>
    <row r="67" spans="1:15">
      <c r="A67" s="157">
        <v>65</v>
      </c>
      <c r="B67" s="178" t="s">
        <v>815</v>
      </c>
      <c r="C67" s="159" t="s">
        <v>1068</v>
      </c>
      <c r="D67" s="159">
        <v>2</v>
      </c>
      <c r="E67" s="159">
        <v>1</v>
      </c>
      <c r="F67" s="159">
        <v>5</v>
      </c>
      <c r="G67" s="159"/>
      <c r="H67" s="85" t="str">
        <f t="shared" ref="H67:H130" si="4">C67</f>
        <v>8E</v>
      </c>
      <c r="I67" s="85">
        <f t="shared" ref="I67:I130" si="5">LOOKUP(E67,$M$4:$M$19,$N$4:$N$19)</f>
        <v>50</v>
      </c>
      <c r="J67" s="85">
        <f t="shared" ref="J67:J130" si="6">LOOKUP(F67,$M$4:$M$19,$N$4:$N$19)</f>
        <v>58</v>
      </c>
      <c r="K67" s="85" t="str">
        <f t="shared" ref="K67:K130" si="7">LOOKUP(G67,$M$4:$M$19,$N$4:$N$19)</f>
        <v>FF</v>
      </c>
      <c r="L67" s="79" t="s">
        <v>83</v>
      </c>
      <c r="O67" s="131" t="s">
        <v>815</v>
      </c>
    </row>
    <row r="68" spans="1:15">
      <c r="A68" s="157">
        <v>66</v>
      </c>
      <c r="B68" s="178" t="s">
        <v>816</v>
      </c>
      <c r="C68" s="159" t="s">
        <v>1068</v>
      </c>
      <c r="D68" s="159">
        <v>3</v>
      </c>
      <c r="E68" s="159">
        <v>1</v>
      </c>
      <c r="F68" s="159">
        <v>6</v>
      </c>
      <c r="G68" s="159">
        <v>15</v>
      </c>
      <c r="H68" s="85" t="str">
        <f t="shared" si="4"/>
        <v>8E</v>
      </c>
      <c r="I68" s="85">
        <f t="shared" si="5"/>
        <v>50</v>
      </c>
      <c r="J68" s="85" t="str">
        <f t="shared" si="6"/>
        <v>5A</v>
      </c>
      <c r="K68" s="85">
        <f t="shared" si="7"/>
        <v>78</v>
      </c>
      <c r="L68" s="79" t="s">
        <v>83</v>
      </c>
      <c r="O68" s="131" t="s">
        <v>816</v>
      </c>
    </row>
    <row r="69" spans="1:15">
      <c r="A69" s="157">
        <v>67</v>
      </c>
      <c r="B69" s="178" t="s">
        <v>817</v>
      </c>
      <c r="C69" s="159" t="s">
        <v>1068</v>
      </c>
      <c r="D69" s="159">
        <v>3</v>
      </c>
      <c r="E69" s="159">
        <v>1</v>
      </c>
      <c r="F69" s="159">
        <v>16</v>
      </c>
      <c r="G69" s="159">
        <v>7</v>
      </c>
      <c r="H69" s="85" t="str">
        <f t="shared" si="4"/>
        <v>8E</v>
      </c>
      <c r="I69" s="85">
        <f t="shared" si="5"/>
        <v>50</v>
      </c>
      <c r="J69" s="85" t="str">
        <f t="shared" si="6"/>
        <v>7A</v>
      </c>
      <c r="K69" s="85" t="str">
        <f t="shared" si="7"/>
        <v>5C</v>
      </c>
      <c r="L69" s="79" t="s">
        <v>83</v>
      </c>
      <c r="O69" s="131" t="s">
        <v>817</v>
      </c>
    </row>
    <row r="70" spans="1:15">
      <c r="A70" s="157">
        <v>68</v>
      </c>
      <c r="B70" s="178" t="s">
        <v>818</v>
      </c>
      <c r="C70" s="159" t="s">
        <v>1069</v>
      </c>
      <c r="D70" s="159">
        <v>2</v>
      </c>
      <c r="E70" s="159">
        <v>1</v>
      </c>
      <c r="F70" s="159">
        <v>2</v>
      </c>
      <c r="G70" s="159"/>
      <c r="H70" s="85" t="str">
        <f t="shared" si="4"/>
        <v>8F</v>
      </c>
      <c r="I70" s="85">
        <f t="shared" si="5"/>
        <v>50</v>
      </c>
      <c r="J70" s="85">
        <f t="shared" si="6"/>
        <v>52</v>
      </c>
      <c r="K70" s="85" t="str">
        <f t="shared" si="7"/>
        <v>FF</v>
      </c>
      <c r="L70" s="79" t="s">
        <v>83</v>
      </c>
      <c r="O70" s="132" t="s">
        <v>818</v>
      </c>
    </row>
    <row r="71" spans="1:15">
      <c r="A71" s="157">
        <v>69</v>
      </c>
      <c r="B71" s="178" t="s">
        <v>819</v>
      </c>
      <c r="C71" s="159" t="s">
        <v>1069</v>
      </c>
      <c r="D71" s="159">
        <v>2</v>
      </c>
      <c r="E71" s="159">
        <v>1</v>
      </c>
      <c r="F71" s="159">
        <v>11</v>
      </c>
      <c r="G71" s="159"/>
      <c r="H71" s="85" t="str">
        <f t="shared" si="4"/>
        <v>8F</v>
      </c>
      <c r="I71" s="85">
        <f t="shared" si="5"/>
        <v>50</v>
      </c>
      <c r="J71" s="85">
        <f t="shared" si="6"/>
        <v>70</v>
      </c>
      <c r="K71" s="85" t="str">
        <f t="shared" si="7"/>
        <v>FF</v>
      </c>
      <c r="L71" s="79" t="s">
        <v>83</v>
      </c>
      <c r="O71" s="132" t="s">
        <v>819</v>
      </c>
    </row>
    <row r="72" spans="1:15">
      <c r="A72" s="157">
        <v>70</v>
      </c>
      <c r="B72" s="178" t="s">
        <v>820</v>
      </c>
      <c r="C72" s="159" t="s">
        <v>1069</v>
      </c>
      <c r="D72" s="159">
        <v>2</v>
      </c>
      <c r="E72" s="159">
        <v>12</v>
      </c>
      <c r="F72" s="159">
        <v>3</v>
      </c>
      <c r="G72" s="159"/>
      <c r="H72" s="85" t="str">
        <f t="shared" si="4"/>
        <v>8F</v>
      </c>
      <c r="I72" s="85">
        <f t="shared" si="5"/>
        <v>72</v>
      </c>
      <c r="J72" s="85">
        <f t="shared" si="6"/>
        <v>54</v>
      </c>
      <c r="K72" s="85" t="str">
        <f t="shared" si="7"/>
        <v>FF</v>
      </c>
      <c r="L72" s="79" t="s">
        <v>83</v>
      </c>
      <c r="O72" s="132" t="s">
        <v>820</v>
      </c>
    </row>
    <row r="73" spans="1:15">
      <c r="A73" s="157">
        <v>71</v>
      </c>
      <c r="B73" s="178" t="s">
        <v>821</v>
      </c>
      <c r="C73" s="159" t="s">
        <v>1069</v>
      </c>
      <c r="D73" s="159">
        <v>2</v>
      </c>
      <c r="E73" s="159">
        <v>12</v>
      </c>
      <c r="F73" s="159">
        <v>4</v>
      </c>
      <c r="G73" s="159"/>
      <c r="H73" s="85" t="str">
        <f t="shared" si="4"/>
        <v>8F</v>
      </c>
      <c r="I73" s="85">
        <f t="shared" si="5"/>
        <v>72</v>
      </c>
      <c r="J73" s="85">
        <f t="shared" si="6"/>
        <v>56</v>
      </c>
      <c r="K73" s="85" t="str">
        <f t="shared" si="7"/>
        <v>FF</v>
      </c>
      <c r="L73" s="79" t="s">
        <v>83</v>
      </c>
      <c r="O73" s="131" t="s">
        <v>821</v>
      </c>
    </row>
    <row r="74" spans="1:15">
      <c r="A74" s="157">
        <v>72</v>
      </c>
      <c r="B74" s="178" t="s">
        <v>822</v>
      </c>
      <c r="C74" s="159" t="s">
        <v>1069</v>
      </c>
      <c r="D74" s="159">
        <v>3</v>
      </c>
      <c r="E74" s="159">
        <v>13</v>
      </c>
      <c r="F74" s="159">
        <v>4</v>
      </c>
      <c r="G74" s="159">
        <v>1</v>
      </c>
      <c r="H74" s="85" t="str">
        <f t="shared" si="4"/>
        <v>8F</v>
      </c>
      <c r="I74" s="85">
        <f t="shared" si="5"/>
        <v>74</v>
      </c>
      <c r="J74" s="85">
        <f t="shared" si="6"/>
        <v>56</v>
      </c>
      <c r="K74" s="85">
        <f t="shared" si="7"/>
        <v>50</v>
      </c>
      <c r="L74" s="79" t="s">
        <v>83</v>
      </c>
      <c r="O74" s="131" t="s">
        <v>822</v>
      </c>
    </row>
    <row r="75" spans="1:15">
      <c r="A75" s="157">
        <v>73</v>
      </c>
      <c r="B75" s="178" t="s">
        <v>823</v>
      </c>
      <c r="C75" s="159" t="s">
        <v>1069</v>
      </c>
      <c r="D75" s="159">
        <v>3</v>
      </c>
      <c r="E75" s="159">
        <v>13</v>
      </c>
      <c r="F75" s="159">
        <v>4</v>
      </c>
      <c r="G75" s="159">
        <v>14</v>
      </c>
      <c r="H75" s="85" t="str">
        <f t="shared" si="4"/>
        <v>8F</v>
      </c>
      <c r="I75" s="85">
        <f t="shared" si="5"/>
        <v>74</v>
      </c>
      <c r="J75" s="85">
        <f t="shared" si="6"/>
        <v>56</v>
      </c>
      <c r="K75" s="85">
        <f t="shared" si="7"/>
        <v>76</v>
      </c>
      <c r="L75" s="79" t="s">
        <v>83</v>
      </c>
      <c r="O75" s="131" t="s">
        <v>823</v>
      </c>
    </row>
    <row r="76" spans="1:15">
      <c r="A76" s="157">
        <v>74</v>
      </c>
      <c r="B76" s="178" t="s">
        <v>824</v>
      </c>
      <c r="C76" s="159">
        <v>90</v>
      </c>
      <c r="D76" s="159">
        <v>2</v>
      </c>
      <c r="E76" s="159">
        <v>1</v>
      </c>
      <c r="F76" s="159">
        <v>2</v>
      </c>
      <c r="G76" s="159"/>
      <c r="H76" s="85">
        <f t="shared" si="4"/>
        <v>90</v>
      </c>
      <c r="I76" s="85">
        <f t="shared" si="5"/>
        <v>50</v>
      </c>
      <c r="J76" s="85">
        <f t="shared" si="6"/>
        <v>52</v>
      </c>
      <c r="K76" s="85" t="str">
        <f t="shared" si="7"/>
        <v>FF</v>
      </c>
      <c r="L76" s="79" t="s">
        <v>83</v>
      </c>
      <c r="O76" s="131" t="s">
        <v>824</v>
      </c>
    </row>
    <row r="77" spans="1:15">
      <c r="A77" s="157">
        <v>75</v>
      </c>
      <c r="B77" s="178" t="s">
        <v>825</v>
      </c>
      <c r="C77" s="159">
        <v>90</v>
      </c>
      <c r="D77" s="159">
        <v>3</v>
      </c>
      <c r="E77" s="159">
        <v>1</v>
      </c>
      <c r="F77" s="159">
        <v>11</v>
      </c>
      <c r="G77" s="159">
        <v>12</v>
      </c>
      <c r="H77" s="85">
        <f t="shared" si="4"/>
        <v>90</v>
      </c>
      <c r="I77" s="85">
        <f t="shared" si="5"/>
        <v>50</v>
      </c>
      <c r="J77" s="85">
        <f t="shared" si="6"/>
        <v>70</v>
      </c>
      <c r="K77" s="85">
        <f t="shared" si="7"/>
        <v>72</v>
      </c>
      <c r="L77" s="79" t="s">
        <v>83</v>
      </c>
      <c r="O77" s="132" t="s">
        <v>825</v>
      </c>
    </row>
    <row r="78" spans="1:15">
      <c r="A78" s="157">
        <v>76</v>
      </c>
      <c r="B78" s="178" t="s">
        <v>826</v>
      </c>
      <c r="C78" s="159">
        <v>90</v>
      </c>
      <c r="D78" s="159">
        <v>2</v>
      </c>
      <c r="E78" s="159">
        <v>1</v>
      </c>
      <c r="F78" s="159">
        <v>3</v>
      </c>
      <c r="G78" s="159"/>
      <c r="H78" s="85">
        <f t="shared" si="4"/>
        <v>90</v>
      </c>
      <c r="I78" s="85">
        <f t="shared" si="5"/>
        <v>50</v>
      </c>
      <c r="J78" s="85">
        <f t="shared" si="6"/>
        <v>54</v>
      </c>
      <c r="K78" s="85" t="str">
        <f t="shared" si="7"/>
        <v>FF</v>
      </c>
      <c r="L78" s="79" t="s">
        <v>83</v>
      </c>
      <c r="O78" s="132" t="s">
        <v>826</v>
      </c>
    </row>
    <row r="79" spans="1:15" s="196" customFormat="1">
      <c r="A79" s="192">
        <v>77</v>
      </c>
      <c r="B79" s="193" t="s">
        <v>827</v>
      </c>
      <c r="C79" s="195" t="s">
        <v>1092</v>
      </c>
      <c r="D79" s="195">
        <v>2</v>
      </c>
      <c r="E79" s="195">
        <v>4</v>
      </c>
      <c r="F79" s="195">
        <v>13</v>
      </c>
      <c r="G79" s="195"/>
      <c r="H79" s="195" t="str">
        <f t="shared" si="4"/>
        <v>FC</v>
      </c>
      <c r="I79" s="195">
        <f t="shared" si="5"/>
        <v>56</v>
      </c>
      <c r="J79" s="195">
        <f t="shared" si="6"/>
        <v>74</v>
      </c>
      <c r="K79" s="195" t="str">
        <f t="shared" si="7"/>
        <v>FF</v>
      </c>
      <c r="L79" s="195" t="s">
        <v>83</v>
      </c>
      <c r="O79" s="193" t="s">
        <v>827</v>
      </c>
    </row>
    <row r="80" spans="1:15">
      <c r="A80" s="157">
        <v>78</v>
      </c>
      <c r="B80" s="178" t="s">
        <v>828</v>
      </c>
      <c r="C80" s="159">
        <v>90</v>
      </c>
      <c r="D80" s="159">
        <v>2</v>
      </c>
      <c r="E80" s="159">
        <v>4</v>
      </c>
      <c r="F80" s="159">
        <v>13</v>
      </c>
      <c r="G80" s="159"/>
      <c r="H80" s="85">
        <f t="shared" si="4"/>
        <v>90</v>
      </c>
      <c r="I80" s="85">
        <f t="shared" si="5"/>
        <v>56</v>
      </c>
      <c r="J80" s="85">
        <f t="shared" si="6"/>
        <v>74</v>
      </c>
      <c r="K80" s="85" t="str">
        <f t="shared" si="7"/>
        <v>FF</v>
      </c>
      <c r="L80" s="79" t="s">
        <v>83</v>
      </c>
      <c r="O80" s="132" t="s">
        <v>828</v>
      </c>
    </row>
    <row r="81" spans="1:15">
      <c r="A81" s="157">
        <v>79</v>
      </c>
      <c r="B81" s="178" t="s">
        <v>829</v>
      </c>
      <c r="C81" s="159">
        <v>90</v>
      </c>
      <c r="D81" s="159">
        <v>2</v>
      </c>
      <c r="E81" s="159">
        <v>14</v>
      </c>
      <c r="F81" s="159">
        <v>5</v>
      </c>
      <c r="G81" s="159"/>
      <c r="H81" s="85">
        <f t="shared" si="4"/>
        <v>90</v>
      </c>
      <c r="I81" s="85">
        <f t="shared" si="5"/>
        <v>76</v>
      </c>
      <c r="J81" s="85">
        <f t="shared" si="6"/>
        <v>58</v>
      </c>
      <c r="K81" s="85" t="str">
        <f t="shared" si="7"/>
        <v>FF</v>
      </c>
      <c r="L81" s="79" t="s">
        <v>83</v>
      </c>
      <c r="O81" s="132" t="s">
        <v>829</v>
      </c>
    </row>
    <row r="82" spans="1:15">
      <c r="A82" s="157">
        <v>80</v>
      </c>
      <c r="B82" s="178" t="s">
        <v>830</v>
      </c>
      <c r="C82" s="159">
        <v>90</v>
      </c>
      <c r="D82" s="159">
        <v>3</v>
      </c>
      <c r="E82" s="159">
        <v>6</v>
      </c>
      <c r="F82" s="159">
        <v>15</v>
      </c>
      <c r="G82" s="159">
        <v>16</v>
      </c>
      <c r="H82" s="85">
        <f t="shared" si="4"/>
        <v>90</v>
      </c>
      <c r="I82" s="85" t="str">
        <f t="shared" si="5"/>
        <v>5A</v>
      </c>
      <c r="J82" s="85">
        <f t="shared" si="6"/>
        <v>78</v>
      </c>
      <c r="K82" s="85" t="str">
        <f t="shared" si="7"/>
        <v>7A</v>
      </c>
      <c r="L82" s="79" t="s">
        <v>83</v>
      </c>
      <c r="O82" s="131" t="s">
        <v>830</v>
      </c>
    </row>
    <row r="83" spans="1:15">
      <c r="A83" s="157">
        <v>81</v>
      </c>
      <c r="B83" s="178" t="s">
        <v>831</v>
      </c>
      <c r="C83" s="159">
        <v>90</v>
      </c>
      <c r="D83" s="159">
        <v>3</v>
      </c>
      <c r="E83" s="159">
        <v>7</v>
      </c>
      <c r="F83" s="159">
        <v>8</v>
      </c>
      <c r="G83" s="159">
        <v>17</v>
      </c>
      <c r="H83" s="85">
        <f t="shared" si="4"/>
        <v>90</v>
      </c>
      <c r="I83" s="85" t="str">
        <f t="shared" si="5"/>
        <v>5C</v>
      </c>
      <c r="J83" s="85" t="str">
        <f t="shared" si="6"/>
        <v>5E</v>
      </c>
      <c r="K83" s="85" t="str">
        <f t="shared" si="7"/>
        <v>7C</v>
      </c>
      <c r="L83" s="79" t="s">
        <v>83</v>
      </c>
      <c r="O83" s="131" t="s">
        <v>831</v>
      </c>
    </row>
    <row r="84" spans="1:15" s="196" customFormat="1">
      <c r="A84" s="192">
        <v>82</v>
      </c>
      <c r="B84" s="193" t="s">
        <v>832</v>
      </c>
      <c r="C84" s="195" t="s">
        <v>1091</v>
      </c>
      <c r="D84" s="195">
        <v>2</v>
      </c>
      <c r="E84" s="195">
        <v>14</v>
      </c>
      <c r="F84" s="195">
        <v>5</v>
      </c>
      <c r="G84" s="195"/>
      <c r="H84" s="195" t="str">
        <f t="shared" si="4"/>
        <v>FC</v>
      </c>
      <c r="I84" s="195">
        <f t="shared" si="5"/>
        <v>76</v>
      </c>
      <c r="J84" s="195">
        <f t="shared" si="6"/>
        <v>58</v>
      </c>
      <c r="K84" s="195" t="str">
        <f t="shared" si="7"/>
        <v>FF</v>
      </c>
      <c r="L84" s="195" t="s">
        <v>83</v>
      </c>
      <c r="O84" s="193" t="s">
        <v>832</v>
      </c>
    </row>
    <row r="85" spans="1:15">
      <c r="A85" s="157">
        <v>83</v>
      </c>
      <c r="B85" s="178" t="s">
        <v>833</v>
      </c>
      <c r="C85" s="159">
        <v>91</v>
      </c>
      <c r="D85" s="159">
        <v>3</v>
      </c>
      <c r="E85" s="159">
        <v>1</v>
      </c>
      <c r="F85" s="159">
        <v>2</v>
      </c>
      <c r="G85" s="159">
        <v>11</v>
      </c>
      <c r="H85" s="85">
        <f t="shared" si="4"/>
        <v>91</v>
      </c>
      <c r="I85" s="85">
        <f t="shared" si="5"/>
        <v>50</v>
      </c>
      <c r="J85" s="85">
        <f t="shared" si="6"/>
        <v>52</v>
      </c>
      <c r="K85" s="85">
        <f t="shared" si="7"/>
        <v>70</v>
      </c>
      <c r="L85" s="79" t="s">
        <v>83</v>
      </c>
      <c r="O85" s="131" t="s">
        <v>833</v>
      </c>
    </row>
    <row r="86" spans="1:15">
      <c r="A86" s="157">
        <v>84</v>
      </c>
      <c r="B86" s="178" t="s">
        <v>834</v>
      </c>
      <c r="C86" s="159">
        <v>91</v>
      </c>
      <c r="D86" s="159">
        <v>3</v>
      </c>
      <c r="E86" s="159">
        <v>1</v>
      </c>
      <c r="F86" s="159">
        <v>12</v>
      </c>
      <c r="G86" s="159">
        <v>3</v>
      </c>
      <c r="H86" s="85">
        <f t="shared" si="4"/>
        <v>91</v>
      </c>
      <c r="I86" s="85">
        <f t="shared" si="5"/>
        <v>50</v>
      </c>
      <c r="J86" s="85">
        <f t="shared" si="6"/>
        <v>72</v>
      </c>
      <c r="K86" s="85">
        <f t="shared" si="7"/>
        <v>54</v>
      </c>
      <c r="L86" s="79" t="s">
        <v>83</v>
      </c>
      <c r="O86" s="132" t="s">
        <v>834</v>
      </c>
    </row>
    <row r="87" spans="1:15">
      <c r="A87" s="157">
        <v>85</v>
      </c>
      <c r="B87" s="178" t="s">
        <v>835</v>
      </c>
      <c r="C87" s="159">
        <v>91</v>
      </c>
      <c r="D87" s="159">
        <v>3</v>
      </c>
      <c r="E87" s="159">
        <v>1</v>
      </c>
      <c r="F87" s="159">
        <v>4</v>
      </c>
      <c r="G87" s="159">
        <v>13</v>
      </c>
      <c r="H87" s="85">
        <f t="shared" si="4"/>
        <v>91</v>
      </c>
      <c r="I87" s="85">
        <f t="shared" si="5"/>
        <v>50</v>
      </c>
      <c r="J87" s="85">
        <f t="shared" si="6"/>
        <v>56</v>
      </c>
      <c r="K87" s="85">
        <f t="shared" si="7"/>
        <v>74</v>
      </c>
      <c r="L87" s="79" t="s">
        <v>83</v>
      </c>
      <c r="O87" s="132" t="s">
        <v>835</v>
      </c>
    </row>
    <row r="88" spans="1:15">
      <c r="A88" s="157">
        <v>86</v>
      </c>
      <c r="B88" s="178" t="s">
        <v>836</v>
      </c>
      <c r="C88" s="159">
        <v>91</v>
      </c>
      <c r="D88" s="159">
        <v>3</v>
      </c>
      <c r="E88" s="159">
        <v>1</v>
      </c>
      <c r="F88" s="159">
        <v>14</v>
      </c>
      <c r="G88" s="159">
        <v>5</v>
      </c>
      <c r="H88" s="85">
        <f t="shared" si="4"/>
        <v>91</v>
      </c>
      <c r="I88" s="85">
        <f t="shared" si="5"/>
        <v>50</v>
      </c>
      <c r="J88" s="85">
        <f t="shared" si="6"/>
        <v>76</v>
      </c>
      <c r="K88" s="85">
        <f t="shared" si="7"/>
        <v>58</v>
      </c>
      <c r="L88" s="79" t="s">
        <v>83</v>
      </c>
      <c r="O88" s="131" t="s">
        <v>836</v>
      </c>
    </row>
    <row r="89" spans="1:15">
      <c r="A89" s="157">
        <v>87</v>
      </c>
      <c r="B89" s="178" t="s">
        <v>837</v>
      </c>
      <c r="C89" s="159">
        <v>91</v>
      </c>
      <c r="D89" s="159">
        <v>3</v>
      </c>
      <c r="E89" s="159">
        <v>1</v>
      </c>
      <c r="F89" s="159">
        <v>6</v>
      </c>
      <c r="G89" s="159">
        <v>15</v>
      </c>
      <c r="H89" s="85">
        <f t="shared" si="4"/>
        <v>91</v>
      </c>
      <c r="I89" s="85">
        <f t="shared" si="5"/>
        <v>50</v>
      </c>
      <c r="J89" s="85" t="str">
        <f t="shared" si="6"/>
        <v>5A</v>
      </c>
      <c r="K89" s="85">
        <f t="shared" si="7"/>
        <v>78</v>
      </c>
      <c r="L89" s="79" t="s">
        <v>83</v>
      </c>
      <c r="O89" s="132" t="s">
        <v>837</v>
      </c>
    </row>
    <row r="90" spans="1:15">
      <c r="A90" s="157">
        <v>88</v>
      </c>
      <c r="B90" s="178" t="s">
        <v>838</v>
      </c>
      <c r="C90" s="159">
        <v>91</v>
      </c>
      <c r="D90" s="159">
        <v>3</v>
      </c>
      <c r="E90" s="159">
        <v>1</v>
      </c>
      <c r="F90" s="159">
        <v>16</v>
      </c>
      <c r="G90" s="159">
        <v>7</v>
      </c>
      <c r="H90" s="85">
        <f t="shared" si="4"/>
        <v>91</v>
      </c>
      <c r="I90" s="85">
        <f t="shared" si="5"/>
        <v>50</v>
      </c>
      <c r="J90" s="85" t="str">
        <f t="shared" si="6"/>
        <v>7A</v>
      </c>
      <c r="K90" s="85" t="str">
        <f t="shared" si="7"/>
        <v>5C</v>
      </c>
      <c r="L90" s="79" t="s">
        <v>83</v>
      </c>
      <c r="O90" s="132" t="s">
        <v>838</v>
      </c>
    </row>
    <row r="91" spans="1:15">
      <c r="A91" s="157">
        <v>89</v>
      </c>
      <c r="B91" s="178" t="s">
        <v>839</v>
      </c>
      <c r="C91" s="159">
        <v>91</v>
      </c>
      <c r="D91" s="159">
        <v>3</v>
      </c>
      <c r="E91" s="159">
        <v>1</v>
      </c>
      <c r="F91" s="159">
        <v>8</v>
      </c>
      <c r="G91" s="159">
        <v>17</v>
      </c>
      <c r="H91" s="85">
        <f t="shared" si="4"/>
        <v>91</v>
      </c>
      <c r="I91" s="85">
        <f t="shared" si="5"/>
        <v>50</v>
      </c>
      <c r="J91" s="85" t="str">
        <f t="shared" si="6"/>
        <v>5E</v>
      </c>
      <c r="K91" s="85" t="str">
        <f t="shared" si="7"/>
        <v>7C</v>
      </c>
      <c r="L91" s="79" t="s">
        <v>83</v>
      </c>
      <c r="O91" s="131" t="s">
        <v>839</v>
      </c>
    </row>
    <row r="92" spans="1:15">
      <c r="A92" s="157">
        <v>90</v>
      </c>
      <c r="B92" s="181" t="s">
        <v>840</v>
      </c>
      <c r="C92" s="84" t="s">
        <v>1085</v>
      </c>
      <c r="D92" s="84">
        <v>3</v>
      </c>
      <c r="E92" s="84">
        <v>6</v>
      </c>
      <c r="F92" s="84">
        <v>15</v>
      </c>
      <c r="G92" s="84">
        <v>16</v>
      </c>
      <c r="H92" s="85" t="str">
        <f t="shared" si="4"/>
        <v>F0</v>
      </c>
      <c r="I92" s="85" t="str">
        <f t="shared" si="5"/>
        <v>5A</v>
      </c>
      <c r="J92" s="85">
        <f t="shared" si="6"/>
        <v>78</v>
      </c>
      <c r="K92" s="85" t="str">
        <f t="shared" si="7"/>
        <v>7A</v>
      </c>
      <c r="L92" s="79" t="s">
        <v>83</v>
      </c>
      <c r="O92" s="131" t="s">
        <v>840</v>
      </c>
    </row>
    <row r="93" spans="1:15">
      <c r="A93" s="157">
        <v>91</v>
      </c>
      <c r="B93" s="178" t="s">
        <v>841</v>
      </c>
      <c r="C93" s="159">
        <v>93</v>
      </c>
      <c r="D93" s="159">
        <v>3</v>
      </c>
      <c r="E93" s="159">
        <v>1</v>
      </c>
      <c r="F93" s="159">
        <v>2</v>
      </c>
      <c r="G93" s="159">
        <v>2</v>
      </c>
      <c r="H93" s="85">
        <f t="shared" si="4"/>
        <v>93</v>
      </c>
      <c r="I93" s="85">
        <f t="shared" si="5"/>
        <v>50</v>
      </c>
      <c r="J93" s="85">
        <f t="shared" si="6"/>
        <v>52</v>
      </c>
      <c r="K93" s="85">
        <f t="shared" si="7"/>
        <v>52</v>
      </c>
      <c r="L93" s="79" t="s">
        <v>83</v>
      </c>
      <c r="O93" s="132" t="s">
        <v>841</v>
      </c>
    </row>
    <row r="94" spans="1:15">
      <c r="A94" s="157">
        <v>92</v>
      </c>
      <c r="B94" s="178" t="s">
        <v>842</v>
      </c>
      <c r="C94" s="159">
        <v>93</v>
      </c>
      <c r="D94" s="159">
        <v>3</v>
      </c>
      <c r="E94" s="159">
        <v>1</v>
      </c>
      <c r="F94" s="159">
        <v>11</v>
      </c>
      <c r="G94" s="159">
        <v>12</v>
      </c>
      <c r="H94" s="85">
        <f t="shared" si="4"/>
        <v>93</v>
      </c>
      <c r="I94" s="85">
        <f t="shared" si="5"/>
        <v>50</v>
      </c>
      <c r="J94" s="85">
        <f t="shared" si="6"/>
        <v>70</v>
      </c>
      <c r="K94" s="85">
        <f t="shared" si="7"/>
        <v>72</v>
      </c>
      <c r="L94" s="79" t="s">
        <v>83</v>
      </c>
      <c r="O94" s="132" t="s">
        <v>842</v>
      </c>
    </row>
    <row r="95" spans="1:15" s="196" customFormat="1">
      <c r="A95" s="192">
        <v>93</v>
      </c>
      <c r="B95" s="193" t="s">
        <v>843</v>
      </c>
      <c r="C95" s="195" t="s">
        <v>1092</v>
      </c>
      <c r="D95" s="195">
        <v>2</v>
      </c>
      <c r="E95" s="195">
        <v>6</v>
      </c>
      <c r="F95" s="195">
        <v>15</v>
      </c>
      <c r="G95" s="195"/>
      <c r="H95" s="195" t="str">
        <f t="shared" si="4"/>
        <v>FC</v>
      </c>
      <c r="I95" s="195" t="str">
        <f t="shared" si="5"/>
        <v>5A</v>
      </c>
      <c r="J95" s="195">
        <f t="shared" si="6"/>
        <v>78</v>
      </c>
      <c r="K95" s="195" t="str">
        <f t="shared" si="7"/>
        <v>FF</v>
      </c>
      <c r="L95" s="195" t="s">
        <v>83</v>
      </c>
      <c r="O95" s="193" t="s">
        <v>843</v>
      </c>
    </row>
    <row r="96" spans="1:15">
      <c r="A96" s="157">
        <v>94</v>
      </c>
      <c r="B96" s="178" t="s">
        <v>844</v>
      </c>
      <c r="C96" s="159">
        <v>92</v>
      </c>
      <c r="D96" s="159">
        <v>3</v>
      </c>
      <c r="E96" s="159">
        <v>1</v>
      </c>
      <c r="F96" s="159">
        <v>2</v>
      </c>
      <c r="G96" s="159">
        <v>11</v>
      </c>
      <c r="H96" s="85">
        <f t="shared" si="4"/>
        <v>92</v>
      </c>
      <c r="I96" s="85">
        <f t="shared" si="5"/>
        <v>50</v>
      </c>
      <c r="J96" s="85">
        <f t="shared" si="6"/>
        <v>52</v>
      </c>
      <c r="K96" s="85">
        <f t="shared" si="7"/>
        <v>70</v>
      </c>
      <c r="L96" s="79" t="s">
        <v>83</v>
      </c>
      <c r="O96" s="132" t="s">
        <v>844</v>
      </c>
    </row>
    <row r="97" spans="1:15">
      <c r="A97" s="157">
        <v>95</v>
      </c>
      <c r="B97" s="178" t="s">
        <v>845</v>
      </c>
      <c r="C97" s="159">
        <v>92</v>
      </c>
      <c r="D97" s="159">
        <v>3</v>
      </c>
      <c r="E97" s="159">
        <v>1</v>
      </c>
      <c r="F97" s="159">
        <v>2</v>
      </c>
      <c r="G97" s="159">
        <v>12</v>
      </c>
      <c r="H97" s="85">
        <f t="shared" si="4"/>
        <v>92</v>
      </c>
      <c r="I97" s="85">
        <f t="shared" si="5"/>
        <v>50</v>
      </c>
      <c r="J97" s="85">
        <f t="shared" si="6"/>
        <v>52</v>
      </c>
      <c r="K97" s="85">
        <f t="shared" si="7"/>
        <v>72</v>
      </c>
      <c r="L97" s="79" t="s">
        <v>83</v>
      </c>
      <c r="O97" s="132" t="s">
        <v>845</v>
      </c>
    </row>
    <row r="98" spans="1:15">
      <c r="A98" s="157">
        <v>96</v>
      </c>
      <c r="B98" s="178" t="s">
        <v>846</v>
      </c>
      <c r="C98" s="159">
        <v>92</v>
      </c>
      <c r="D98" s="159">
        <v>3</v>
      </c>
      <c r="E98" s="159">
        <v>3</v>
      </c>
      <c r="F98" s="159">
        <v>4</v>
      </c>
      <c r="G98" s="159">
        <v>13</v>
      </c>
      <c r="H98" s="85">
        <f t="shared" si="4"/>
        <v>92</v>
      </c>
      <c r="I98" s="85">
        <f t="shared" si="5"/>
        <v>54</v>
      </c>
      <c r="J98" s="85">
        <f t="shared" si="6"/>
        <v>56</v>
      </c>
      <c r="K98" s="85">
        <f t="shared" si="7"/>
        <v>74</v>
      </c>
      <c r="L98" s="79" t="s">
        <v>83</v>
      </c>
      <c r="O98" s="131" t="s">
        <v>846</v>
      </c>
    </row>
    <row r="99" spans="1:15">
      <c r="A99" s="157">
        <v>97</v>
      </c>
      <c r="B99" s="178" t="s">
        <v>847</v>
      </c>
      <c r="C99" s="159">
        <v>92</v>
      </c>
      <c r="D99" s="159">
        <v>3</v>
      </c>
      <c r="E99" s="159">
        <v>3</v>
      </c>
      <c r="F99" s="159">
        <v>14</v>
      </c>
      <c r="G99" s="159">
        <v>5</v>
      </c>
      <c r="H99" s="85">
        <f t="shared" si="4"/>
        <v>92</v>
      </c>
      <c r="I99" s="85">
        <f t="shared" si="5"/>
        <v>54</v>
      </c>
      <c r="J99" s="85">
        <f t="shared" si="6"/>
        <v>76</v>
      </c>
      <c r="K99" s="85">
        <f t="shared" si="7"/>
        <v>58</v>
      </c>
      <c r="L99" s="79" t="s">
        <v>83</v>
      </c>
      <c r="O99" s="131" t="s">
        <v>847</v>
      </c>
    </row>
    <row r="100" spans="1:15">
      <c r="A100" s="157">
        <v>98</v>
      </c>
      <c r="B100" s="178" t="s">
        <v>848</v>
      </c>
      <c r="C100" s="159">
        <v>92</v>
      </c>
      <c r="D100" s="159">
        <v>3</v>
      </c>
      <c r="E100" s="159">
        <v>3</v>
      </c>
      <c r="F100" s="159">
        <v>14</v>
      </c>
      <c r="G100" s="159">
        <v>6</v>
      </c>
      <c r="H100" s="85">
        <f t="shared" si="4"/>
        <v>92</v>
      </c>
      <c r="I100" s="85">
        <f t="shared" si="5"/>
        <v>54</v>
      </c>
      <c r="J100" s="85">
        <f t="shared" si="6"/>
        <v>76</v>
      </c>
      <c r="K100" s="85" t="str">
        <f t="shared" si="7"/>
        <v>5A</v>
      </c>
      <c r="L100" s="79" t="s">
        <v>83</v>
      </c>
      <c r="O100" s="132" t="s">
        <v>848</v>
      </c>
    </row>
    <row r="101" spans="1:15">
      <c r="A101" s="157">
        <v>99</v>
      </c>
      <c r="B101" s="178" t="s">
        <v>849</v>
      </c>
      <c r="C101" s="159">
        <v>92</v>
      </c>
      <c r="D101" s="159">
        <v>3</v>
      </c>
      <c r="E101" s="159">
        <v>3</v>
      </c>
      <c r="F101" s="159">
        <v>15</v>
      </c>
      <c r="G101" s="159">
        <v>16</v>
      </c>
      <c r="H101" s="85">
        <f t="shared" si="4"/>
        <v>92</v>
      </c>
      <c r="I101" s="85">
        <f t="shared" si="5"/>
        <v>54</v>
      </c>
      <c r="J101" s="85">
        <f t="shared" si="6"/>
        <v>78</v>
      </c>
      <c r="K101" s="85" t="str">
        <f t="shared" si="7"/>
        <v>7A</v>
      </c>
      <c r="L101" s="79" t="s">
        <v>83</v>
      </c>
      <c r="O101" s="131" t="s">
        <v>849</v>
      </c>
    </row>
    <row r="102" spans="1:15">
      <c r="A102" s="157">
        <v>100</v>
      </c>
      <c r="B102" s="178" t="s">
        <v>850</v>
      </c>
      <c r="C102" s="159">
        <v>92</v>
      </c>
      <c r="D102" s="159">
        <v>2</v>
      </c>
      <c r="E102" s="159">
        <v>3</v>
      </c>
      <c r="F102" s="159">
        <v>7</v>
      </c>
      <c r="G102" s="159"/>
      <c r="H102" s="85">
        <f t="shared" si="4"/>
        <v>92</v>
      </c>
      <c r="I102" s="85">
        <f t="shared" si="5"/>
        <v>54</v>
      </c>
      <c r="J102" s="85" t="str">
        <f t="shared" si="6"/>
        <v>5C</v>
      </c>
      <c r="K102" s="85" t="str">
        <f t="shared" si="7"/>
        <v>FF</v>
      </c>
      <c r="L102" s="79" t="s">
        <v>83</v>
      </c>
      <c r="O102" s="132" t="s">
        <v>850</v>
      </c>
    </row>
    <row r="103" spans="1:15">
      <c r="A103" s="157">
        <v>101</v>
      </c>
      <c r="B103" s="178" t="s">
        <v>851</v>
      </c>
      <c r="C103" s="159">
        <v>92</v>
      </c>
      <c r="D103" s="159">
        <v>2</v>
      </c>
      <c r="E103" s="159">
        <v>3</v>
      </c>
      <c r="F103" s="159">
        <v>8</v>
      </c>
      <c r="G103" s="159"/>
      <c r="H103" s="85">
        <f t="shared" si="4"/>
        <v>92</v>
      </c>
      <c r="I103" s="85">
        <f t="shared" si="5"/>
        <v>54</v>
      </c>
      <c r="J103" s="85" t="str">
        <f t="shared" si="6"/>
        <v>5E</v>
      </c>
      <c r="K103" s="85" t="str">
        <f t="shared" si="7"/>
        <v>FF</v>
      </c>
      <c r="L103" s="79" t="s">
        <v>83</v>
      </c>
      <c r="O103" s="132" t="s">
        <v>851</v>
      </c>
    </row>
    <row r="104" spans="1:15">
      <c r="A104" s="157">
        <v>102</v>
      </c>
      <c r="B104" s="178" t="s">
        <v>852</v>
      </c>
      <c r="C104" s="159">
        <v>94</v>
      </c>
      <c r="D104" s="159">
        <v>3</v>
      </c>
      <c r="E104" s="159">
        <v>1</v>
      </c>
      <c r="F104" s="159">
        <v>2</v>
      </c>
      <c r="G104" s="159">
        <v>11</v>
      </c>
      <c r="H104" s="85">
        <f t="shared" si="4"/>
        <v>94</v>
      </c>
      <c r="I104" s="85">
        <f t="shared" si="5"/>
        <v>50</v>
      </c>
      <c r="J104" s="85">
        <f t="shared" si="6"/>
        <v>52</v>
      </c>
      <c r="K104" s="85">
        <f t="shared" si="7"/>
        <v>70</v>
      </c>
      <c r="L104" s="79" t="s">
        <v>83</v>
      </c>
      <c r="O104" s="131" t="s">
        <v>852</v>
      </c>
    </row>
    <row r="105" spans="1:15">
      <c r="A105" s="157">
        <v>103</v>
      </c>
      <c r="B105" s="178" t="s">
        <v>853</v>
      </c>
      <c r="C105" s="159">
        <v>94</v>
      </c>
      <c r="D105" s="159">
        <v>3</v>
      </c>
      <c r="E105" s="159">
        <v>1</v>
      </c>
      <c r="F105" s="159">
        <v>12</v>
      </c>
      <c r="G105" s="159">
        <v>3</v>
      </c>
      <c r="H105" s="85">
        <f t="shared" si="4"/>
        <v>94</v>
      </c>
      <c r="I105" s="85">
        <f t="shared" si="5"/>
        <v>50</v>
      </c>
      <c r="J105" s="85">
        <f t="shared" si="6"/>
        <v>72</v>
      </c>
      <c r="K105" s="85">
        <f t="shared" si="7"/>
        <v>54</v>
      </c>
      <c r="L105" s="79" t="s">
        <v>83</v>
      </c>
      <c r="O105" s="132" t="s">
        <v>853</v>
      </c>
    </row>
    <row r="106" spans="1:15">
      <c r="A106" s="157">
        <v>104</v>
      </c>
      <c r="B106" s="178" t="s">
        <v>854</v>
      </c>
      <c r="C106" s="159">
        <v>93</v>
      </c>
      <c r="D106" s="159">
        <v>2</v>
      </c>
      <c r="E106" s="159">
        <v>6</v>
      </c>
      <c r="F106" s="159">
        <v>15</v>
      </c>
      <c r="G106" s="159"/>
      <c r="H106" s="85">
        <f t="shared" si="4"/>
        <v>93</v>
      </c>
      <c r="I106" s="85" t="str">
        <f t="shared" si="5"/>
        <v>5A</v>
      </c>
      <c r="J106" s="85">
        <f t="shared" si="6"/>
        <v>78</v>
      </c>
      <c r="K106" s="85" t="str">
        <f t="shared" si="7"/>
        <v>FF</v>
      </c>
      <c r="L106" s="79" t="s">
        <v>83</v>
      </c>
      <c r="O106" s="132" t="s">
        <v>854</v>
      </c>
    </row>
    <row r="107" spans="1:15">
      <c r="A107" s="157">
        <v>105</v>
      </c>
      <c r="B107" s="178" t="s">
        <v>855</v>
      </c>
      <c r="C107" s="159">
        <v>93</v>
      </c>
      <c r="D107" s="159">
        <v>2</v>
      </c>
      <c r="E107" s="159">
        <v>6</v>
      </c>
      <c r="F107" s="159">
        <v>16</v>
      </c>
      <c r="G107" s="159"/>
      <c r="H107" s="85">
        <f t="shared" si="4"/>
        <v>93</v>
      </c>
      <c r="I107" s="85" t="str">
        <f t="shared" si="5"/>
        <v>5A</v>
      </c>
      <c r="J107" s="85" t="str">
        <f t="shared" si="6"/>
        <v>7A</v>
      </c>
      <c r="K107" s="85" t="str">
        <f t="shared" si="7"/>
        <v>FF</v>
      </c>
      <c r="L107" s="79" t="s">
        <v>83</v>
      </c>
      <c r="O107" s="131" t="s">
        <v>855</v>
      </c>
    </row>
    <row r="108" spans="1:15">
      <c r="A108" s="157">
        <v>106</v>
      </c>
      <c r="B108" s="178" t="s">
        <v>856</v>
      </c>
      <c r="C108" s="159">
        <v>93</v>
      </c>
      <c r="D108" s="159">
        <v>3</v>
      </c>
      <c r="E108" s="159">
        <v>6</v>
      </c>
      <c r="F108" s="159">
        <v>7</v>
      </c>
      <c r="G108" s="159">
        <v>8</v>
      </c>
      <c r="H108" s="85">
        <f t="shared" si="4"/>
        <v>93</v>
      </c>
      <c r="I108" s="85" t="str">
        <f t="shared" si="5"/>
        <v>5A</v>
      </c>
      <c r="J108" s="85" t="str">
        <f t="shared" si="6"/>
        <v>5C</v>
      </c>
      <c r="K108" s="85" t="str">
        <f t="shared" si="7"/>
        <v>5E</v>
      </c>
      <c r="L108" s="79" t="s">
        <v>83</v>
      </c>
      <c r="O108" s="132" t="s">
        <v>856</v>
      </c>
    </row>
    <row r="109" spans="1:15">
      <c r="A109" s="157">
        <v>107</v>
      </c>
      <c r="B109" s="178" t="s">
        <v>857</v>
      </c>
      <c r="C109" s="159">
        <v>93</v>
      </c>
      <c r="D109" s="159">
        <v>2</v>
      </c>
      <c r="E109" s="159">
        <v>6</v>
      </c>
      <c r="F109" s="159">
        <v>17</v>
      </c>
      <c r="G109" s="159"/>
      <c r="H109" s="85">
        <f t="shared" si="4"/>
        <v>93</v>
      </c>
      <c r="I109" s="85" t="str">
        <f t="shared" si="5"/>
        <v>5A</v>
      </c>
      <c r="J109" s="85" t="str">
        <f t="shared" si="6"/>
        <v>7C</v>
      </c>
      <c r="K109" s="85" t="str">
        <f t="shared" si="7"/>
        <v>FF</v>
      </c>
      <c r="L109" s="79" t="s">
        <v>83</v>
      </c>
      <c r="O109" s="131" t="s">
        <v>857</v>
      </c>
    </row>
    <row r="110" spans="1:15" s="196" customFormat="1">
      <c r="A110" s="192">
        <v>108</v>
      </c>
      <c r="B110" s="193" t="s">
        <v>858</v>
      </c>
      <c r="C110" s="195" t="s">
        <v>1091</v>
      </c>
      <c r="D110" s="195">
        <v>2</v>
      </c>
      <c r="E110" s="195">
        <v>16</v>
      </c>
      <c r="F110" s="195">
        <v>7</v>
      </c>
      <c r="G110" s="195"/>
      <c r="H110" s="195" t="str">
        <f t="shared" si="4"/>
        <v>FC</v>
      </c>
      <c r="I110" s="195" t="str">
        <f t="shared" si="5"/>
        <v>7A</v>
      </c>
      <c r="J110" s="195" t="str">
        <f t="shared" si="6"/>
        <v>5C</v>
      </c>
      <c r="K110" s="195" t="str">
        <f t="shared" si="7"/>
        <v>FF</v>
      </c>
      <c r="L110" s="195" t="s">
        <v>83</v>
      </c>
      <c r="O110" s="193" t="s">
        <v>858</v>
      </c>
    </row>
    <row r="111" spans="1:15">
      <c r="A111" s="157">
        <v>109</v>
      </c>
      <c r="B111" s="178" t="s">
        <v>859</v>
      </c>
      <c r="C111" s="159">
        <v>93</v>
      </c>
      <c r="D111" s="159">
        <v>2</v>
      </c>
      <c r="E111" s="159">
        <v>3</v>
      </c>
      <c r="F111" s="159">
        <v>4</v>
      </c>
      <c r="G111" s="159"/>
      <c r="H111" s="85">
        <f t="shared" si="4"/>
        <v>93</v>
      </c>
      <c r="I111" s="85">
        <f t="shared" si="5"/>
        <v>54</v>
      </c>
      <c r="J111" s="85">
        <f t="shared" si="6"/>
        <v>56</v>
      </c>
      <c r="K111" s="85" t="str">
        <f t="shared" si="7"/>
        <v>FF</v>
      </c>
      <c r="L111" s="79" t="s">
        <v>83</v>
      </c>
      <c r="O111" s="131" t="s">
        <v>859</v>
      </c>
    </row>
    <row r="112" spans="1:15">
      <c r="A112" s="157">
        <v>110</v>
      </c>
      <c r="B112" s="178" t="s">
        <v>860</v>
      </c>
      <c r="C112" s="159">
        <v>93</v>
      </c>
      <c r="D112" s="159">
        <v>3</v>
      </c>
      <c r="E112" s="159">
        <v>3</v>
      </c>
      <c r="F112" s="159">
        <v>13</v>
      </c>
      <c r="G112" s="159">
        <v>14</v>
      </c>
      <c r="H112" s="85">
        <f t="shared" si="4"/>
        <v>93</v>
      </c>
      <c r="I112" s="85">
        <f t="shared" si="5"/>
        <v>54</v>
      </c>
      <c r="J112" s="85">
        <f t="shared" si="6"/>
        <v>74</v>
      </c>
      <c r="K112" s="85">
        <f t="shared" si="7"/>
        <v>76</v>
      </c>
      <c r="L112" s="79" t="s">
        <v>83</v>
      </c>
      <c r="O112" s="132" t="s">
        <v>860</v>
      </c>
    </row>
    <row r="113" spans="1:15">
      <c r="A113" s="157">
        <v>111</v>
      </c>
      <c r="B113" s="178" t="s">
        <v>861</v>
      </c>
      <c r="C113" s="159">
        <v>93</v>
      </c>
      <c r="D113" s="159">
        <v>3</v>
      </c>
      <c r="E113" s="159">
        <v>3</v>
      </c>
      <c r="F113" s="159">
        <v>5</v>
      </c>
      <c r="G113" s="159">
        <v>12</v>
      </c>
      <c r="H113" s="85">
        <f t="shared" si="4"/>
        <v>93</v>
      </c>
      <c r="I113" s="85">
        <f t="shared" si="5"/>
        <v>54</v>
      </c>
      <c r="J113" s="85">
        <f t="shared" si="6"/>
        <v>58</v>
      </c>
      <c r="K113" s="85">
        <f t="shared" si="7"/>
        <v>72</v>
      </c>
      <c r="L113" s="79" t="s">
        <v>83</v>
      </c>
      <c r="O113" s="132" t="s">
        <v>861</v>
      </c>
    </row>
    <row r="114" spans="1:15">
      <c r="A114" s="157">
        <v>112</v>
      </c>
      <c r="B114" s="178" t="s">
        <v>862</v>
      </c>
      <c r="C114" s="159">
        <v>94</v>
      </c>
      <c r="D114" s="159">
        <v>2</v>
      </c>
      <c r="E114" s="159">
        <v>4</v>
      </c>
      <c r="F114" s="159">
        <v>2</v>
      </c>
      <c r="G114" s="159"/>
      <c r="H114" s="85">
        <f t="shared" si="4"/>
        <v>94</v>
      </c>
      <c r="I114" s="85">
        <f t="shared" si="5"/>
        <v>56</v>
      </c>
      <c r="J114" s="85">
        <f t="shared" si="6"/>
        <v>52</v>
      </c>
      <c r="K114" s="85" t="str">
        <f t="shared" si="7"/>
        <v>FF</v>
      </c>
      <c r="L114" s="79" t="s">
        <v>83</v>
      </c>
      <c r="O114" s="131" t="s">
        <v>862</v>
      </c>
    </row>
    <row r="115" spans="1:15">
      <c r="A115" s="157">
        <v>113</v>
      </c>
      <c r="B115" s="178" t="s">
        <v>863</v>
      </c>
      <c r="C115" s="159">
        <v>94</v>
      </c>
      <c r="D115" s="159">
        <v>2</v>
      </c>
      <c r="E115" s="159">
        <v>4</v>
      </c>
      <c r="F115" s="159">
        <v>13</v>
      </c>
      <c r="G115" s="159"/>
      <c r="H115" s="85">
        <f t="shared" si="4"/>
        <v>94</v>
      </c>
      <c r="I115" s="85">
        <f t="shared" si="5"/>
        <v>56</v>
      </c>
      <c r="J115" s="85">
        <f t="shared" si="6"/>
        <v>74</v>
      </c>
      <c r="K115" s="85" t="str">
        <f t="shared" si="7"/>
        <v>FF</v>
      </c>
      <c r="L115" s="79" t="s">
        <v>83</v>
      </c>
      <c r="O115" s="132" t="s">
        <v>863</v>
      </c>
    </row>
    <row r="116" spans="1:15">
      <c r="A116" s="157">
        <v>114</v>
      </c>
      <c r="B116" s="178" t="s">
        <v>864</v>
      </c>
      <c r="C116" s="159">
        <v>94</v>
      </c>
      <c r="D116" s="159">
        <v>2</v>
      </c>
      <c r="E116" s="159">
        <v>14</v>
      </c>
      <c r="F116" s="159">
        <v>5</v>
      </c>
      <c r="G116" s="159"/>
      <c r="H116" s="85">
        <f t="shared" si="4"/>
        <v>94</v>
      </c>
      <c r="I116" s="85">
        <f t="shared" si="5"/>
        <v>76</v>
      </c>
      <c r="J116" s="85">
        <f t="shared" si="6"/>
        <v>58</v>
      </c>
      <c r="K116" s="85" t="str">
        <f t="shared" si="7"/>
        <v>FF</v>
      </c>
      <c r="L116" s="79" t="s">
        <v>83</v>
      </c>
      <c r="O116" s="132" t="s">
        <v>864</v>
      </c>
    </row>
    <row r="117" spans="1:15">
      <c r="A117" s="157">
        <v>115</v>
      </c>
      <c r="B117" s="178" t="s">
        <v>865</v>
      </c>
      <c r="C117" s="159">
        <v>94</v>
      </c>
      <c r="D117" s="159">
        <v>3</v>
      </c>
      <c r="E117" s="159">
        <v>6</v>
      </c>
      <c r="F117" s="159">
        <v>15</v>
      </c>
      <c r="G117" s="159">
        <v>16</v>
      </c>
      <c r="H117" s="85">
        <f t="shared" si="4"/>
        <v>94</v>
      </c>
      <c r="I117" s="85" t="str">
        <f t="shared" si="5"/>
        <v>5A</v>
      </c>
      <c r="J117" s="85">
        <f t="shared" si="6"/>
        <v>78</v>
      </c>
      <c r="K117" s="85" t="str">
        <f t="shared" si="7"/>
        <v>7A</v>
      </c>
      <c r="L117" s="79" t="s">
        <v>83</v>
      </c>
      <c r="O117" s="131" t="s">
        <v>865</v>
      </c>
    </row>
    <row r="118" spans="1:15">
      <c r="A118" s="157">
        <v>116</v>
      </c>
      <c r="B118" s="178" t="s">
        <v>866</v>
      </c>
      <c r="C118" s="159">
        <v>94</v>
      </c>
      <c r="D118" s="159">
        <v>3</v>
      </c>
      <c r="E118" s="159">
        <v>7</v>
      </c>
      <c r="F118" s="159">
        <v>8</v>
      </c>
      <c r="G118" s="159">
        <v>17</v>
      </c>
      <c r="H118" s="85">
        <f t="shared" si="4"/>
        <v>94</v>
      </c>
      <c r="I118" s="85" t="str">
        <f t="shared" si="5"/>
        <v>5C</v>
      </c>
      <c r="J118" s="85" t="str">
        <f t="shared" si="6"/>
        <v>5E</v>
      </c>
      <c r="K118" s="85" t="str">
        <f t="shared" si="7"/>
        <v>7C</v>
      </c>
      <c r="L118" s="79" t="s">
        <v>83</v>
      </c>
      <c r="O118" s="131" t="s">
        <v>866</v>
      </c>
    </row>
    <row r="119" spans="1:15">
      <c r="A119" s="157">
        <v>117</v>
      </c>
      <c r="B119" s="178" t="s">
        <v>867</v>
      </c>
      <c r="C119" s="159">
        <v>95</v>
      </c>
      <c r="D119" s="159">
        <v>2</v>
      </c>
      <c r="E119" s="159">
        <v>1</v>
      </c>
      <c r="F119" s="159">
        <v>2</v>
      </c>
      <c r="G119" s="159"/>
      <c r="H119" s="85">
        <f t="shared" si="4"/>
        <v>95</v>
      </c>
      <c r="I119" s="85">
        <f t="shared" si="5"/>
        <v>50</v>
      </c>
      <c r="J119" s="85">
        <f t="shared" si="6"/>
        <v>52</v>
      </c>
      <c r="K119" s="85" t="str">
        <f t="shared" si="7"/>
        <v>FF</v>
      </c>
      <c r="L119" s="79" t="s">
        <v>83</v>
      </c>
      <c r="O119" s="131" t="s">
        <v>867</v>
      </c>
    </row>
    <row r="120" spans="1:15">
      <c r="A120" s="157">
        <v>118</v>
      </c>
      <c r="B120" s="178" t="s">
        <v>868</v>
      </c>
      <c r="C120" s="159">
        <v>95</v>
      </c>
      <c r="D120" s="159">
        <v>3</v>
      </c>
      <c r="E120" s="159">
        <v>1</v>
      </c>
      <c r="F120" s="159">
        <v>11</v>
      </c>
      <c r="G120" s="159">
        <v>12</v>
      </c>
      <c r="H120" s="85">
        <f t="shared" si="4"/>
        <v>95</v>
      </c>
      <c r="I120" s="85">
        <f t="shared" si="5"/>
        <v>50</v>
      </c>
      <c r="J120" s="85">
        <f t="shared" si="6"/>
        <v>70</v>
      </c>
      <c r="K120" s="85">
        <f t="shared" si="7"/>
        <v>72</v>
      </c>
      <c r="L120" s="79" t="s">
        <v>83</v>
      </c>
      <c r="O120" s="131" t="s">
        <v>868</v>
      </c>
    </row>
    <row r="121" spans="1:15">
      <c r="A121" s="157">
        <v>119</v>
      </c>
      <c r="B121" s="178" t="s">
        <v>869</v>
      </c>
      <c r="C121" s="159">
        <v>95</v>
      </c>
      <c r="D121" s="159">
        <v>3</v>
      </c>
      <c r="E121" s="159">
        <v>3</v>
      </c>
      <c r="F121" s="159">
        <v>4</v>
      </c>
      <c r="G121" s="159">
        <v>13</v>
      </c>
      <c r="H121" s="85">
        <f t="shared" si="4"/>
        <v>95</v>
      </c>
      <c r="I121" s="85">
        <f t="shared" si="5"/>
        <v>54</v>
      </c>
      <c r="J121" s="85">
        <f t="shared" si="6"/>
        <v>56</v>
      </c>
      <c r="K121" s="85">
        <f t="shared" si="7"/>
        <v>74</v>
      </c>
      <c r="L121" s="79" t="s">
        <v>83</v>
      </c>
      <c r="O121" s="132" t="s">
        <v>869</v>
      </c>
    </row>
    <row r="122" spans="1:15">
      <c r="A122" s="157">
        <v>120</v>
      </c>
      <c r="B122" s="178" t="s">
        <v>870</v>
      </c>
      <c r="C122" s="159">
        <v>95</v>
      </c>
      <c r="D122" s="159">
        <v>2</v>
      </c>
      <c r="E122" s="159">
        <v>14</v>
      </c>
      <c r="F122" s="159">
        <v>5</v>
      </c>
      <c r="G122" s="159"/>
      <c r="H122" s="85">
        <f t="shared" si="4"/>
        <v>95</v>
      </c>
      <c r="I122" s="85">
        <f t="shared" si="5"/>
        <v>76</v>
      </c>
      <c r="J122" s="85">
        <f t="shared" si="6"/>
        <v>58</v>
      </c>
      <c r="K122" s="85" t="str">
        <f t="shared" si="7"/>
        <v>FF</v>
      </c>
      <c r="L122" s="79" t="s">
        <v>83</v>
      </c>
      <c r="O122" s="132" t="s">
        <v>870</v>
      </c>
    </row>
    <row r="123" spans="1:15">
      <c r="A123" s="157">
        <v>121</v>
      </c>
      <c r="B123" s="178" t="s">
        <v>871</v>
      </c>
      <c r="C123" s="159">
        <v>95</v>
      </c>
      <c r="D123" s="159">
        <v>2</v>
      </c>
      <c r="E123" s="159">
        <v>14</v>
      </c>
      <c r="F123" s="159">
        <v>6</v>
      </c>
      <c r="G123" s="159"/>
      <c r="H123" s="85">
        <f t="shared" si="4"/>
        <v>95</v>
      </c>
      <c r="I123" s="85">
        <f t="shared" si="5"/>
        <v>76</v>
      </c>
      <c r="J123" s="85" t="str">
        <f t="shared" si="6"/>
        <v>5A</v>
      </c>
      <c r="K123" s="85" t="str">
        <f t="shared" si="7"/>
        <v>FF</v>
      </c>
      <c r="L123" s="79" t="s">
        <v>83</v>
      </c>
      <c r="O123" s="132" t="s">
        <v>871</v>
      </c>
    </row>
    <row r="124" spans="1:15">
      <c r="A124" s="157">
        <v>122</v>
      </c>
      <c r="B124" s="178" t="s">
        <v>872</v>
      </c>
      <c r="C124" s="159">
        <v>95</v>
      </c>
      <c r="D124" s="159">
        <v>3</v>
      </c>
      <c r="E124" s="159">
        <v>15</v>
      </c>
      <c r="F124" s="159">
        <v>16</v>
      </c>
      <c r="G124" s="159">
        <v>7</v>
      </c>
      <c r="H124" s="85">
        <f t="shared" si="4"/>
        <v>95</v>
      </c>
      <c r="I124" s="85">
        <f t="shared" si="5"/>
        <v>78</v>
      </c>
      <c r="J124" s="85" t="str">
        <f t="shared" si="6"/>
        <v>7A</v>
      </c>
      <c r="K124" s="85" t="str">
        <f t="shared" si="7"/>
        <v>5C</v>
      </c>
      <c r="L124" s="79" t="s">
        <v>83</v>
      </c>
      <c r="O124" s="132" t="s">
        <v>872</v>
      </c>
    </row>
    <row r="125" spans="1:15">
      <c r="A125" s="157">
        <v>123</v>
      </c>
      <c r="B125" s="181" t="s">
        <v>873</v>
      </c>
      <c r="C125" s="84" t="s">
        <v>1085</v>
      </c>
      <c r="D125" s="84">
        <v>3</v>
      </c>
      <c r="E125" s="84">
        <v>7</v>
      </c>
      <c r="F125" s="84">
        <v>15</v>
      </c>
      <c r="G125" s="84">
        <v>8</v>
      </c>
      <c r="H125" s="85" t="str">
        <f t="shared" si="4"/>
        <v>F0</v>
      </c>
      <c r="I125" s="85" t="str">
        <f t="shared" si="5"/>
        <v>5C</v>
      </c>
      <c r="J125" s="85">
        <f t="shared" si="6"/>
        <v>78</v>
      </c>
      <c r="K125" s="85" t="str">
        <f t="shared" si="7"/>
        <v>5E</v>
      </c>
      <c r="L125" s="79" t="s">
        <v>83</v>
      </c>
      <c r="O125" s="131" t="s">
        <v>873</v>
      </c>
    </row>
    <row r="126" spans="1:15">
      <c r="A126" s="157">
        <v>124</v>
      </c>
      <c r="B126" s="178" t="s">
        <v>874</v>
      </c>
      <c r="C126" s="159">
        <v>96</v>
      </c>
      <c r="D126" s="159">
        <v>3</v>
      </c>
      <c r="E126" s="159">
        <v>1</v>
      </c>
      <c r="F126" s="159">
        <v>2</v>
      </c>
      <c r="G126" s="159">
        <v>11</v>
      </c>
      <c r="H126" s="85">
        <f t="shared" si="4"/>
        <v>96</v>
      </c>
      <c r="I126" s="85">
        <f t="shared" si="5"/>
        <v>50</v>
      </c>
      <c r="J126" s="85">
        <f t="shared" si="6"/>
        <v>52</v>
      </c>
      <c r="K126" s="85">
        <f t="shared" si="7"/>
        <v>70</v>
      </c>
      <c r="L126" s="79" t="s">
        <v>83</v>
      </c>
      <c r="O126" s="132" t="s">
        <v>874</v>
      </c>
    </row>
    <row r="127" spans="1:15">
      <c r="A127" s="157">
        <v>125</v>
      </c>
      <c r="B127" s="178" t="s">
        <v>875</v>
      </c>
      <c r="C127" s="159">
        <v>96</v>
      </c>
      <c r="D127" s="159">
        <v>3</v>
      </c>
      <c r="E127" s="159">
        <v>1</v>
      </c>
      <c r="F127" s="159">
        <v>2</v>
      </c>
      <c r="G127" s="159">
        <v>12</v>
      </c>
      <c r="H127" s="85">
        <f t="shared" si="4"/>
        <v>96</v>
      </c>
      <c r="I127" s="85">
        <f t="shared" si="5"/>
        <v>50</v>
      </c>
      <c r="J127" s="85">
        <f t="shared" si="6"/>
        <v>52</v>
      </c>
      <c r="K127" s="85">
        <f t="shared" si="7"/>
        <v>72</v>
      </c>
      <c r="L127" s="79" t="s">
        <v>83</v>
      </c>
      <c r="O127" s="131" t="s">
        <v>875</v>
      </c>
    </row>
    <row r="128" spans="1:15">
      <c r="A128" s="157">
        <v>126</v>
      </c>
      <c r="B128" s="178" t="s">
        <v>876</v>
      </c>
      <c r="C128" s="159">
        <v>96</v>
      </c>
      <c r="D128" s="159">
        <v>3</v>
      </c>
      <c r="E128" s="159">
        <v>3</v>
      </c>
      <c r="F128" s="159">
        <v>4</v>
      </c>
      <c r="G128" s="159">
        <v>13</v>
      </c>
      <c r="H128" s="85">
        <f t="shared" si="4"/>
        <v>96</v>
      </c>
      <c r="I128" s="85">
        <f t="shared" si="5"/>
        <v>54</v>
      </c>
      <c r="J128" s="85">
        <f t="shared" si="6"/>
        <v>56</v>
      </c>
      <c r="K128" s="85">
        <f t="shared" si="7"/>
        <v>74</v>
      </c>
      <c r="L128" s="79" t="s">
        <v>83</v>
      </c>
      <c r="O128" s="131" t="s">
        <v>876</v>
      </c>
    </row>
    <row r="129" spans="1:15">
      <c r="A129" s="157">
        <v>127</v>
      </c>
      <c r="B129" s="178" t="s">
        <v>877</v>
      </c>
      <c r="C129" s="159">
        <v>96</v>
      </c>
      <c r="D129" s="159">
        <v>3</v>
      </c>
      <c r="E129" s="159">
        <v>14</v>
      </c>
      <c r="F129" s="159">
        <v>5</v>
      </c>
      <c r="G129" s="159">
        <v>6</v>
      </c>
      <c r="H129" s="85">
        <f t="shared" si="4"/>
        <v>96</v>
      </c>
      <c r="I129" s="85">
        <f t="shared" si="5"/>
        <v>76</v>
      </c>
      <c r="J129" s="85">
        <f t="shared" si="6"/>
        <v>58</v>
      </c>
      <c r="K129" s="85" t="str">
        <f t="shared" si="7"/>
        <v>5A</v>
      </c>
      <c r="L129" s="79" t="s">
        <v>83</v>
      </c>
      <c r="O129" s="131" t="s">
        <v>877</v>
      </c>
    </row>
    <row r="130" spans="1:15">
      <c r="A130" s="157">
        <v>128</v>
      </c>
      <c r="B130" s="178" t="s">
        <v>878</v>
      </c>
      <c r="C130" s="159">
        <v>96</v>
      </c>
      <c r="D130" s="159">
        <v>3</v>
      </c>
      <c r="E130" s="159">
        <v>15</v>
      </c>
      <c r="F130" s="159">
        <v>16</v>
      </c>
      <c r="G130" s="159">
        <v>7</v>
      </c>
      <c r="H130" s="85">
        <f t="shared" si="4"/>
        <v>96</v>
      </c>
      <c r="I130" s="85">
        <f t="shared" si="5"/>
        <v>78</v>
      </c>
      <c r="J130" s="85" t="str">
        <f t="shared" si="6"/>
        <v>7A</v>
      </c>
      <c r="K130" s="85" t="str">
        <f t="shared" si="7"/>
        <v>5C</v>
      </c>
      <c r="L130" s="79" t="s">
        <v>83</v>
      </c>
      <c r="O130" s="131" t="s">
        <v>878</v>
      </c>
    </row>
    <row r="131" spans="1:15">
      <c r="A131" s="157">
        <v>129</v>
      </c>
      <c r="B131" s="178" t="s">
        <v>879</v>
      </c>
      <c r="C131" s="159">
        <v>96</v>
      </c>
      <c r="D131" s="159">
        <v>3</v>
      </c>
      <c r="E131" s="159">
        <v>15</v>
      </c>
      <c r="F131" s="159">
        <v>8</v>
      </c>
      <c r="G131" s="159">
        <v>17</v>
      </c>
      <c r="H131" s="85">
        <f t="shared" ref="H131:H194" si="8">C131</f>
        <v>96</v>
      </c>
      <c r="I131" s="85">
        <f t="shared" ref="I131:I194" si="9">LOOKUP(E131,$M$4:$M$19,$N$4:$N$19)</f>
        <v>78</v>
      </c>
      <c r="J131" s="85" t="str">
        <f t="shared" ref="J131:J194" si="10">LOOKUP(F131,$M$4:$M$19,$N$4:$N$19)</f>
        <v>5E</v>
      </c>
      <c r="K131" s="85" t="str">
        <f t="shared" ref="K131:K194" si="11">LOOKUP(G131,$M$4:$M$19,$N$4:$N$19)</f>
        <v>7C</v>
      </c>
      <c r="L131" s="79" t="s">
        <v>83</v>
      </c>
      <c r="O131" s="132" t="s">
        <v>879</v>
      </c>
    </row>
    <row r="132" spans="1:15">
      <c r="A132" s="157">
        <v>130</v>
      </c>
      <c r="B132" s="178" t="s">
        <v>880</v>
      </c>
      <c r="C132" s="159">
        <v>97</v>
      </c>
      <c r="D132" s="159">
        <v>3</v>
      </c>
      <c r="E132" s="159">
        <v>1</v>
      </c>
      <c r="F132" s="159">
        <v>2</v>
      </c>
      <c r="G132" s="159">
        <v>11</v>
      </c>
      <c r="H132" s="85">
        <f t="shared" si="8"/>
        <v>97</v>
      </c>
      <c r="I132" s="85">
        <f t="shared" si="9"/>
        <v>50</v>
      </c>
      <c r="J132" s="85">
        <f t="shared" si="10"/>
        <v>52</v>
      </c>
      <c r="K132" s="85">
        <f t="shared" si="11"/>
        <v>70</v>
      </c>
      <c r="L132" s="79" t="s">
        <v>83</v>
      </c>
      <c r="O132" s="131" t="s">
        <v>880</v>
      </c>
    </row>
    <row r="133" spans="1:15">
      <c r="A133" s="157">
        <v>131</v>
      </c>
      <c r="B133" s="178" t="s">
        <v>881</v>
      </c>
      <c r="C133" s="159">
        <v>97</v>
      </c>
      <c r="D133" s="159">
        <v>2</v>
      </c>
      <c r="E133" s="159">
        <v>12</v>
      </c>
      <c r="F133" s="159">
        <v>3</v>
      </c>
      <c r="G133" s="159"/>
      <c r="H133" s="85">
        <f t="shared" si="8"/>
        <v>97</v>
      </c>
      <c r="I133" s="85">
        <f t="shared" si="9"/>
        <v>72</v>
      </c>
      <c r="J133" s="85">
        <f t="shared" si="10"/>
        <v>54</v>
      </c>
      <c r="K133" s="85" t="str">
        <f t="shared" si="11"/>
        <v>FF</v>
      </c>
      <c r="L133" s="79" t="s">
        <v>83</v>
      </c>
      <c r="O133" s="131" t="s">
        <v>881</v>
      </c>
    </row>
    <row r="134" spans="1:15">
      <c r="A134" s="157">
        <v>132</v>
      </c>
      <c r="B134" s="178" t="s">
        <v>882</v>
      </c>
      <c r="C134" s="159">
        <v>97</v>
      </c>
      <c r="D134" s="159">
        <v>3</v>
      </c>
      <c r="E134" s="159">
        <v>4</v>
      </c>
      <c r="F134" s="159">
        <v>13</v>
      </c>
      <c r="G134" s="159">
        <v>14</v>
      </c>
      <c r="H134" s="85">
        <f t="shared" si="8"/>
        <v>97</v>
      </c>
      <c r="I134" s="85">
        <f t="shared" si="9"/>
        <v>56</v>
      </c>
      <c r="J134" s="85">
        <f t="shared" si="10"/>
        <v>74</v>
      </c>
      <c r="K134" s="85">
        <f t="shared" si="11"/>
        <v>76</v>
      </c>
      <c r="L134" s="79" t="s">
        <v>83</v>
      </c>
      <c r="O134" s="132" t="s">
        <v>882</v>
      </c>
    </row>
    <row r="135" spans="1:15">
      <c r="A135" s="157">
        <v>133</v>
      </c>
      <c r="B135" s="178" t="s">
        <v>883</v>
      </c>
      <c r="C135" s="159">
        <v>97</v>
      </c>
      <c r="D135" s="159">
        <v>2</v>
      </c>
      <c r="E135" s="159">
        <v>5</v>
      </c>
      <c r="F135" s="159">
        <v>6</v>
      </c>
      <c r="G135" s="159"/>
      <c r="H135" s="85">
        <f t="shared" si="8"/>
        <v>97</v>
      </c>
      <c r="I135" s="85">
        <f t="shared" si="9"/>
        <v>58</v>
      </c>
      <c r="J135" s="85" t="str">
        <f t="shared" si="10"/>
        <v>5A</v>
      </c>
      <c r="K135" s="85" t="str">
        <f t="shared" si="11"/>
        <v>FF</v>
      </c>
      <c r="L135" s="79" t="s">
        <v>83</v>
      </c>
      <c r="O135" s="132" t="s">
        <v>883</v>
      </c>
    </row>
    <row r="136" spans="1:15">
      <c r="A136" s="157">
        <v>134</v>
      </c>
      <c r="B136" s="178" t="s">
        <v>884</v>
      </c>
      <c r="C136" s="159">
        <v>97</v>
      </c>
      <c r="D136" s="159">
        <v>3</v>
      </c>
      <c r="E136" s="159">
        <v>15</v>
      </c>
      <c r="F136" s="159">
        <v>16</v>
      </c>
      <c r="G136" s="159">
        <v>7</v>
      </c>
      <c r="H136" s="85">
        <f t="shared" si="8"/>
        <v>97</v>
      </c>
      <c r="I136" s="85">
        <f t="shared" si="9"/>
        <v>78</v>
      </c>
      <c r="J136" s="85" t="str">
        <f t="shared" si="10"/>
        <v>7A</v>
      </c>
      <c r="K136" s="85" t="str">
        <f t="shared" si="11"/>
        <v>5C</v>
      </c>
      <c r="L136" s="79" t="s">
        <v>83</v>
      </c>
      <c r="O136" s="131" t="s">
        <v>884</v>
      </c>
    </row>
    <row r="137" spans="1:15">
      <c r="A137" s="157">
        <v>135</v>
      </c>
      <c r="B137" s="178" t="s">
        <v>885</v>
      </c>
      <c r="C137" s="159">
        <v>97</v>
      </c>
      <c r="D137" s="159">
        <v>3</v>
      </c>
      <c r="E137" s="159">
        <v>15</v>
      </c>
      <c r="F137" s="159">
        <v>16</v>
      </c>
      <c r="G137" s="159">
        <v>8</v>
      </c>
      <c r="H137" s="85">
        <f t="shared" si="8"/>
        <v>97</v>
      </c>
      <c r="I137" s="85">
        <f t="shared" si="9"/>
        <v>78</v>
      </c>
      <c r="J137" s="85" t="str">
        <f t="shared" si="10"/>
        <v>7A</v>
      </c>
      <c r="K137" s="85" t="str">
        <f t="shared" si="11"/>
        <v>5E</v>
      </c>
      <c r="L137" s="79" t="s">
        <v>83</v>
      </c>
      <c r="O137" s="131" t="s">
        <v>885</v>
      </c>
    </row>
    <row r="138" spans="1:15">
      <c r="A138" s="157">
        <v>136</v>
      </c>
      <c r="B138" s="181" t="s">
        <v>886</v>
      </c>
      <c r="C138" s="84" t="s">
        <v>1086</v>
      </c>
      <c r="D138" s="84">
        <v>3</v>
      </c>
      <c r="E138" s="84">
        <v>1</v>
      </c>
      <c r="F138" s="84">
        <v>2</v>
      </c>
      <c r="G138" s="84">
        <v>11</v>
      </c>
      <c r="H138" s="85" t="str">
        <f t="shared" si="8"/>
        <v>FA</v>
      </c>
      <c r="I138" s="85">
        <f t="shared" si="9"/>
        <v>50</v>
      </c>
      <c r="J138" s="85">
        <f t="shared" si="10"/>
        <v>52</v>
      </c>
      <c r="K138" s="85">
        <f t="shared" si="11"/>
        <v>70</v>
      </c>
      <c r="L138" s="79" t="s">
        <v>83</v>
      </c>
      <c r="O138" s="132" t="s">
        <v>886</v>
      </c>
    </row>
    <row r="139" spans="1:15">
      <c r="A139" s="157">
        <v>137</v>
      </c>
      <c r="B139" s="178" t="s">
        <v>887</v>
      </c>
      <c r="C139" s="159">
        <v>98</v>
      </c>
      <c r="D139" s="159">
        <v>3</v>
      </c>
      <c r="E139" s="159">
        <v>1</v>
      </c>
      <c r="F139" s="159">
        <v>2</v>
      </c>
      <c r="G139" s="159">
        <v>11</v>
      </c>
      <c r="H139" s="85">
        <f t="shared" si="8"/>
        <v>98</v>
      </c>
      <c r="I139" s="85">
        <f t="shared" si="9"/>
        <v>50</v>
      </c>
      <c r="J139" s="85">
        <f t="shared" si="10"/>
        <v>52</v>
      </c>
      <c r="K139" s="85">
        <f t="shared" si="11"/>
        <v>70</v>
      </c>
      <c r="L139" s="79" t="s">
        <v>83</v>
      </c>
      <c r="O139" s="131" t="s">
        <v>887</v>
      </c>
    </row>
    <row r="140" spans="1:15">
      <c r="A140" s="157">
        <v>138</v>
      </c>
      <c r="B140" s="178" t="s">
        <v>888</v>
      </c>
      <c r="C140" s="159">
        <v>99</v>
      </c>
      <c r="D140" s="159">
        <v>3</v>
      </c>
      <c r="E140" s="159">
        <v>1</v>
      </c>
      <c r="F140" s="159">
        <v>2</v>
      </c>
      <c r="G140" s="159">
        <v>11</v>
      </c>
      <c r="H140" s="85">
        <f t="shared" si="8"/>
        <v>99</v>
      </c>
      <c r="I140" s="85">
        <f t="shared" si="9"/>
        <v>50</v>
      </c>
      <c r="J140" s="85">
        <f t="shared" si="10"/>
        <v>52</v>
      </c>
      <c r="K140" s="85">
        <f t="shared" si="11"/>
        <v>70</v>
      </c>
      <c r="L140" s="79" t="s">
        <v>83</v>
      </c>
      <c r="O140" s="132" t="s">
        <v>888</v>
      </c>
    </row>
    <row r="141" spans="1:15">
      <c r="A141" s="157">
        <v>139</v>
      </c>
      <c r="B141" s="178" t="s">
        <v>889</v>
      </c>
      <c r="C141" s="159">
        <v>99</v>
      </c>
      <c r="D141" s="159">
        <v>3</v>
      </c>
      <c r="E141" s="159">
        <v>12</v>
      </c>
      <c r="F141" s="159">
        <v>3</v>
      </c>
      <c r="G141" s="159">
        <v>4</v>
      </c>
      <c r="H141" s="85">
        <f t="shared" si="8"/>
        <v>99</v>
      </c>
      <c r="I141" s="85">
        <f t="shared" si="9"/>
        <v>72</v>
      </c>
      <c r="J141" s="85">
        <f t="shared" si="10"/>
        <v>54</v>
      </c>
      <c r="K141" s="85">
        <f t="shared" si="11"/>
        <v>56</v>
      </c>
      <c r="L141" s="79" t="s">
        <v>83</v>
      </c>
      <c r="O141" s="131" t="s">
        <v>889</v>
      </c>
    </row>
    <row r="142" spans="1:15">
      <c r="A142" s="157">
        <v>140</v>
      </c>
      <c r="B142" s="178" t="s">
        <v>890</v>
      </c>
      <c r="C142" s="159">
        <v>99</v>
      </c>
      <c r="D142" s="159">
        <v>2</v>
      </c>
      <c r="E142" s="159">
        <v>13</v>
      </c>
      <c r="F142" s="159">
        <v>14</v>
      </c>
      <c r="G142" s="159"/>
      <c r="H142" s="85">
        <f t="shared" si="8"/>
        <v>99</v>
      </c>
      <c r="I142" s="85">
        <f t="shared" si="9"/>
        <v>74</v>
      </c>
      <c r="J142" s="85">
        <f t="shared" si="10"/>
        <v>76</v>
      </c>
      <c r="K142" s="85" t="str">
        <f t="shared" si="11"/>
        <v>FF</v>
      </c>
      <c r="L142" s="79" t="s">
        <v>83</v>
      </c>
      <c r="O142" s="132" t="s">
        <v>890</v>
      </c>
    </row>
    <row r="143" spans="1:15">
      <c r="A143" s="157">
        <v>141</v>
      </c>
      <c r="B143" s="178" t="s">
        <v>891</v>
      </c>
      <c r="C143" s="159">
        <v>99</v>
      </c>
      <c r="D143" s="159">
        <v>3</v>
      </c>
      <c r="E143" s="159">
        <v>5</v>
      </c>
      <c r="F143" s="159">
        <v>6</v>
      </c>
      <c r="G143" s="159">
        <v>15</v>
      </c>
      <c r="H143" s="85">
        <f t="shared" si="8"/>
        <v>99</v>
      </c>
      <c r="I143" s="85">
        <f t="shared" si="9"/>
        <v>58</v>
      </c>
      <c r="J143" s="85" t="str">
        <f t="shared" si="10"/>
        <v>5A</v>
      </c>
      <c r="K143" s="85">
        <f t="shared" si="11"/>
        <v>78</v>
      </c>
      <c r="L143" s="79" t="s">
        <v>83</v>
      </c>
      <c r="O143" s="131" t="s">
        <v>891</v>
      </c>
    </row>
    <row r="144" spans="1:15">
      <c r="A144" s="157">
        <v>142</v>
      </c>
      <c r="B144" s="178" t="s">
        <v>892</v>
      </c>
      <c r="C144" s="159">
        <v>99</v>
      </c>
      <c r="D144" s="159">
        <v>3</v>
      </c>
      <c r="E144" s="159">
        <v>16</v>
      </c>
      <c r="F144" s="159">
        <v>7</v>
      </c>
      <c r="G144" s="159">
        <v>8</v>
      </c>
      <c r="H144" s="85">
        <f t="shared" si="8"/>
        <v>99</v>
      </c>
      <c r="I144" s="85" t="str">
        <f t="shared" si="9"/>
        <v>7A</v>
      </c>
      <c r="J144" s="85" t="str">
        <f t="shared" si="10"/>
        <v>5C</v>
      </c>
      <c r="K144" s="85" t="str">
        <f t="shared" si="11"/>
        <v>5E</v>
      </c>
      <c r="L144" s="79" t="s">
        <v>83</v>
      </c>
      <c r="O144" s="132" t="s">
        <v>892</v>
      </c>
    </row>
    <row r="145" spans="1:15">
      <c r="A145" s="157">
        <v>143</v>
      </c>
      <c r="B145" s="178" t="s">
        <v>893</v>
      </c>
      <c r="C145" s="159">
        <v>98</v>
      </c>
      <c r="D145" s="159">
        <v>2</v>
      </c>
      <c r="E145" s="159">
        <v>12</v>
      </c>
      <c r="F145" s="159">
        <v>3</v>
      </c>
      <c r="G145" s="159"/>
      <c r="H145" s="85">
        <f t="shared" si="8"/>
        <v>98</v>
      </c>
      <c r="I145" s="85">
        <f t="shared" si="9"/>
        <v>72</v>
      </c>
      <c r="J145" s="85">
        <f t="shared" si="10"/>
        <v>54</v>
      </c>
      <c r="K145" s="85" t="str">
        <f t="shared" si="11"/>
        <v>FF</v>
      </c>
      <c r="L145" s="79" t="s">
        <v>83</v>
      </c>
      <c r="O145" s="132" t="s">
        <v>893</v>
      </c>
    </row>
    <row r="146" spans="1:15">
      <c r="A146" s="157">
        <v>144</v>
      </c>
      <c r="B146" s="178" t="s">
        <v>894</v>
      </c>
      <c r="C146" s="159">
        <v>98</v>
      </c>
      <c r="D146" s="159">
        <v>2</v>
      </c>
      <c r="E146" s="159">
        <v>12</v>
      </c>
      <c r="F146" s="159">
        <v>4</v>
      </c>
      <c r="G146" s="159"/>
      <c r="H146" s="85">
        <f t="shared" si="8"/>
        <v>98</v>
      </c>
      <c r="I146" s="85">
        <f t="shared" si="9"/>
        <v>72</v>
      </c>
      <c r="J146" s="85">
        <f t="shared" si="10"/>
        <v>56</v>
      </c>
      <c r="K146" s="85" t="str">
        <f t="shared" si="11"/>
        <v>FF</v>
      </c>
      <c r="L146" s="79" t="s">
        <v>83</v>
      </c>
      <c r="O146" s="131" t="s">
        <v>894</v>
      </c>
    </row>
    <row r="147" spans="1:15">
      <c r="A147" s="157">
        <v>145</v>
      </c>
      <c r="B147" s="178" t="s">
        <v>895</v>
      </c>
      <c r="C147" s="159" t="s">
        <v>1074</v>
      </c>
      <c r="D147" s="159">
        <v>3</v>
      </c>
      <c r="E147" s="159">
        <v>1</v>
      </c>
      <c r="F147" s="159">
        <v>2</v>
      </c>
      <c r="G147" s="159">
        <v>11</v>
      </c>
      <c r="H147" s="85" t="str">
        <f t="shared" si="8"/>
        <v>9E</v>
      </c>
      <c r="I147" s="85">
        <f t="shared" si="9"/>
        <v>50</v>
      </c>
      <c r="J147" s="85">
        <f t="shared" si="10"/>
        <v>52</v>
      </c>
      <c r="K147" s="85">
        <f t="shared" si="11"/>
        <v>70</v>
      </c>
      <c r="L147" s="79" t="s">
        <v>83</v>
      </c>
      <c r="O147" s="132" t="s">
        <v>895</v>
      </c>
    </row>
    <row r="148" spans="1:15">
      <c r="A148" s="157">
        <v>146</v>
      </c>
      <c r="B148" s="178" t="s">
        <v>896</v>
      </c>
      <c r="C148" s="159">
        <v>98</v>
      </c>
      <c r="D148" s="159">
        <v>3</v>
      </c>
      <c r="E148" s="159">
        <v>13</v>
      </c>
      <c r="F148" s="159">
        <v>14</v>
      </c>
      <c r="G148" s="159">
        <v>5</v>
      </c>
      <c r="H148" s="85">
        <f t="shared" si="8"/>
        <v>98</v>
      </c>
      <c r="I148" s="85">
        <f t="shared" si="9"/>
        <v>74</v>
      </c>
      <c r="J148" s="85">
        <f t="shared" si="10"/>
        <v>76</v>
      </c>
      <c r="K148" s="85">
        <f t="shared" si="11"/>
        <v>58</v>
      </c>
      <c r="L148" s="79" t="s">
        <v>83</v>
      </c>
      <c r="O148" s="132" t="s">
        <v>896</v>
      </c>
    </row>
    <row r="149" spans="1:15">
      <c r="A149" s="157">
        <v>147</v>
      </c>
      <c r="B149" s="178" t="s">
        <v>897</v>
      </c>
      <c r="C149" s="159">
        <v>98</v>
      </c>
      <c r="D149" s="159">
        <v>3</v>
      </c>
      <c r="E149" s="159">
        <v>13</v>
      </c>
      <c r="F149" s="159">
        <v>6</v>
      </c>
      <c r="G149" s="159">
        <v>15</v>
      </c>
      <c r="H149" s="85">
        <f t="shared" si="8"/>
        <v>98</v>
      </c>
      <c r="I149" s="85">
        <f t="shared" si="9"/>
        <v>74</v>
      </c>
      <c r="J149" s="85" t="str">
        <f t="shared" si="10"/>
        <v>5A</v>
      </c>
      <c r="K149" s="85">
        <f t="shared" si="11"/>
        <v>78</v>
      </c>
      <c r="L149" s="79" t="s">
        <v>83</v>
      </c>
      <c r="O149" s="132" t="s">
        <v>897</v>
      </c>
    </row>
    <row r="150" spans="1:15">
      <c r="A150" s="157">
        <v>148</v>
      </c>
      <c r="B150" s="178" t="s">
        <v>898</v>
      </c>
      <c r="C150" s="159" t="s">
        <v>1074</v>
      </c>
      <c r="D150" s="159">
        <v>3</v>
      </c>
      <c r="E150" s="159">
        <v>12</v>
      </c>
      <c r="F150" s="159">
        <v>3</v>
      </c>
      <c r="G150" s="159">
        <v>4</v>
      </c>
      <c r="H150" s="85" t="str">
        <f t="shared" si="8"/>
        <v>9E</v>
      </c>
      <c r="I150" s="85">
        <f t="shared" si="9"/>
        <v>72</v>
      </c>
      <c r="J150" s="85">
        <f t="shared" si="10"/>
        <v>54</v>
      </c>
      <c r="K150" s="85">
        <f t="shared" si="11"/>
        <v>56</v>
      </c>
      <c r="L150" s="79" t="s">
        <v>83</v>
      </c>
      <c r="O150" s="131" t="s">
        <v>898</v>
      </c>
    </row>
    <row r="151" spans="1:15">
      <c r="A151" s="157">
        <v>149</v>
      </c>
      <c r="B151" s="178" t="s">
        <v>899</v>
      </c>
      <c r="C151" s="159">
        <v>98</v>
      </c>
      <c r="D151" s="159">
        <v>3</v>
      </c>
      <c r="E151" s="159">
        <v>16</v>
      </c>
      <c r="F151" s="159">
        <v>7</v>
      </c>
      <c r="G151" s="159">
        <v>8</v>
      </c>
      <c r="H151" s="85">
        <f t="shared" si="8"/>
        <v>98</v>
      </c>
      <c r="I151" s="85" t="str">
        <f t="shared" si="9"/>
        <v>7A</v>
      </c>
      <c r="J151" s="85" t="str">
        <f t="shared" si="10"/>
        <v>5C</v>
      </c>
      <c r="K151" s="85" t="str">
        <f t="shared" si="11"/>
        <v>5E</v>
      </c>
      <c r="L151" s="79" t="s">
        <v>83</v>
      </c>
      <c r="O151" s="131" t="s">
        <v>899</v>
      </c>
    </row>
    <row r="152" spans="1:15">
      <c r="A152" s="157">
        <v>150</v>
      </c>
      <c r="B152" s="178" t="s">
        <v>900</v>
      </c>
      <c r="C152" s="159">
        <v>98</v>
      </c>
      <c r="D152" s="159">
        <v>2</v>
      </c>
      <c r="E152" s="159">
        <v>16</v>
      </c>
      <c r="F152" s="159">
        <v>16</v>
      </c>
      <c r="G152" s="159"/>
      <c r="H152" s="85">
        <f t="shared" si="8"/>
        <v>98</v>
      </c>
      <c r="I152" s="85" t="str">
        <f t="shared" si="9"/>
        <v>7A</v>
      </c>
      <c r="J152" s="85" t="str">
        <f t="shared" si="10"/>
        <v>7A</v>
      </c>
      <c r="K152" s="85" t="str">
        <f t="shared" si="11"/>
        <v>FF</v>
      </c>
      <c r="L152" s="79" t="s">
        <v>83</v>
      </c>
      <c r="O152" s="132" t="s">
        <v>900</v>
      </c>
    </row>
    <row r="153" spans="1:15">
      <c r="A153" s="157">
        <v>151</v>
      </c>
      <c r="B153" s="181" t="s">
        <v>901</v>
      </c>
      <c r="C153" s="84" t="s">
        <v>1086</v>
      </c>
      <c r="D153" s="84">
        <v>3</v>
      </c>
      <c r="E153" s="84">
        <v>12</v>
      </c>
      <c r="F153" s="84">
        <v>3</v>
      </c>
      <c r="G153" s="84">
        <v>4</v>
      </c>
      <c r="H153" s="85" t="str">
        <f t="shared" si="8"/>
        <v>FA</v>
      </c>
      <c r="I153" s="85">
        <f t="shared" si="9"/>
        <v>72</v>
      </c>
      <c r="J153" s="85">
        <f t="shared" si="10"/>
        <v>54</v>
      </c>
      <c r="K153" s="85">
        <f t="shared" si="11"/>
        <v>56</v>
      </c>
      <c r="L153" s="79" t="s">
        <v>83</v>
      </c>
      <c r="O153" s="131" t="s">
        <v>901</v>
      </c>
    </row>
    <row r="154" spans="1:15" s="196" customFormat="1">
      <c r="A154" s="192">
        <v>152</v>
      </c>
      <c r="B154" s="193" t="s">
        <v>902</v>
      </c>
      <c r="C154" s="195" t="s">
        <v>1091</v>
      </c>
      <c r="D154" s="195">
        <v>2</v>
      </c>
      <c r="E154" s="195">
        <v>8</v>
      </c>
      <c r="F154" s="195">
        <v>17</v>
      </c>
      <c r="G154" s="195"/>
      <c r="H154" s="195" t="str">
        <f t="shared" si="8"/>
        <v>FC</v>
      </c>
      <c r="I154" s="195" t="str">
        <f t="shared" si="9"/>
        <v>5E</v>
      </c>
      <c r="J154" s="195" t="str">
        <f t="shared" si="10"/>
        <v>7C</v>
      </c>
      <c r="K154" s="195" t="str">
        <f t="shared" si="11"/>
        <v>FF</v>
      </c>
      <c r="L154" s="195" t="s">
        <v>83</v>
      </c>
      <c r="O154" s="193" t="s">
        <v>902</v>
      </c>
    </row>
    <row r="155" spans="1:15">
      <c r="A155" s="157">
        <v>153</v>
      </c>
      <c r="B155" s="178" t="s">
        <v>903</v>
      </c>
      <c r="C155" s="159" t="s">
        <v>1070</v>
      </c>
      <c r="D155" s="159">
        <v>2</v>
      </c>
      <c r="E155" s="159">
        <v>1</v>
      </c>
      <c r="F155" s="159">
        <v>2</v>
      </c>
      <c r="G155" s="159"/>
      <c r="H155" s="85" t="str">
        <f t="shared" si="8"/>
        <v>9A</v>
      </c>
      <c r="I155" s="85">
        <f t="shared" si="9"/>
        <v>50</v>
      </c>
      <c r="J155" s="85">
        <f t="shared" si="10"/>
        <v>52</v>
      </c>
      <c r="K155" s="85" t="str">
        <f t="shared" si="11"/>
        <v>FF</v>
      </c>
      <c r="L155" s="79" t="s">
        <v>83</v>
      </c>
      <c r="O155" s="132" t="s">
        <v>903</v>
      </c>
    </row>
    <row r="156" spans="1:15">
      <c r="A156" s="157">
        <v>154</v>
      </c>
      <c r="B156" s="178" t="s">
        <v>904</v>
      </c>
      <c r="C156" s="159" t="s">
        <v>1070</v>
      </c>
      <c r="D156" s="159">
        <v>3</v>
      </c>
      <c r="E156" s="159">
        <v>1</v>
      </c>
      <c r="F156" s="159">
        <v>11</v>
      </c>
      <c r="G156" s="159">
        <v>12</v>
      </c>
      <c r="H156" s="85" t="str">
        <f t="shared" si="8"/>
        <v>9A</v>
      </c>
      <c r="I156" s="85">
        <f t="shared" si="9"/>
        <v>50</v>
      </c>
      <c r="J156" s="85">
        <f t="shared" si="10"/>
        <v>70</v>
      </c>
      <c r="K156" s="85">
        <f t="shared" si="11"/>
        <v>72</v>
      </c>
      <c r="L156" s="79" t="s">
        <v>83</v>
      </c>
      <c r="O156" s="132" t="s">
        <v>904</v>
      </c>
    </row>
    <row r="157" spans="1:15">
      <c r="A157" s="157">
        <v>155</v>
      </c>
      <c r="B157" s="178" t="s">
        <v>905</v>
      </c>
      <c r="C157" s="159" t="s">
        <v>1070</v>
      </c>
      <c r="D157" s="159">
        <v>3</v>
      </c>
      <c r="E157" s="159">
        <v>3</v>
      </c>
      <c r="F157" s="159">
        <v>4</v>
      </c>
      <c r="G157" s="159">
        <v>4</v>
      </c>
      <c r="H157" s="85" t="str">
        <f t="shared" si="8"/>
        <v>9A</v>
      </c>
      <c r="I157" s="85">
        <f t="shared" si="9"/>
        <v>54</v>
      </c>
      <c r="J157" s="85">
        <f t="shared" si="10"/>
        <v>56</v>
      </c>
      <c r="K157" s="85">
        <f t="shared" si="11"/>
        <v>56</v>
      </c>
      <c r="L157" s="79" t="s">
        <v>83</v>
      </c>
      <c r="O157" s="132" t="s">
        <v>905</v>
      </c>
    </row>
    <row r="158" spans="1:15">
      <c r="A158" s="157">
        <v>156</v>
      </c>
      <c r="B158" s="178" t="s">
        <v>906</v>
      </c>
      <c r="C158" s="159" t="s">
        <v>1070</v>
      </c>
      <c r="D158" s="159">
        <v>3</v>
      </c>
      <c r="E158" s="159">
        <v>3</v>
      </c>
      <c r="F158" s="159">
        <v>13</v>
      </c>
      <c r="G158" s="159">
        <v>14</v>
      </c>
      <c r="H158" s="85" t="str">
        <f t="shared" si="8"/>
        <v>9A</v>
      </c>
      <c r="I158" s="85">
        <f t="shared" si="9"/>
        <v>54</v>
      </c>
      <c r="J158" s="85">
        <f t="shared" si="10"/>
        <v>74</v>
      </c>
      <c r="K158" s="85">
        <f t="shared" si="11"/>
        <v>76</v>
      </c>
      <c r="L158" s="79" t="s">
        <v>83</v>
      </c>
      <c r="O158" s="131" t="s">
        <v>906</v>
      </c>
    </row>
    <row r="159" spans="1:15">
      <c r="A159" s="157">
        <v>157</v>
      </c>
      <c r="B159" s="178" t="s">
        <v>907</v>
      </c>
      <c r="C159" s="159" t="s">
        <v>1070</v>
      </c>
      <c r="D159" s="159">
        <v>3</v>
      </c>
      <c r="E159" s="159">
        <v>3</v>
      </c>
      <c r="F159" s="159">
        <v>13</v>
      </c>
      <c r="G159" s="159">
        <v>5</v>
      </c>
      <c r="H159" s="85" t="str">
        <f t="shared" si="8"/>
        <v>9A</v>
      </c>
      <c r="I159" s="85">
        <f t="shared" si="9"/>
        <v>54</v>
      </c>
      <c r="J159" s="85">
        <f t="shared" si="10"/>
        <v>74</v>
      </c>
      <c r="K159" s="85">
        <f t="shared" si="11"/>
        <v>58</v>
      </c>
      <c r="L159" s="79" t="s">
        <v>83</v>
      </c>
      <c r="O159" s="132" t="s">
        <v>907</v>
      </c>
    </row>
    <row r="160" spans="1:15">
      <c r="A160" s="157">
        <v>158</v>
      </c>
      <c r="B160" s="178" t="s">
        <v>908</v>
      </c>
      <c r="C160" s="159" t="s">
        <v>1070</v>
      </c>
      <c r="D160" s="159">
        <v>3</v>
      </c>
      <c r="E160" s="159">
        <v>3</v>
      </c>
      <c r="F160" s="159">
        <v>6</v>
      </c>
      <c r="G160" s="159">
        <v>15</v>
      </c>
      <c r="H160" s="85" t="str">
        <f t="shared" si="8"/>
        <v>9A</v>
      </c>
      <c r="I160" s="85">
        <f t="shared" si="9"/>
        <v>54</v>
      </c>
      <c r="J160" s="85" t="str">
        <f t="shared" si="10"/>
        <v>5A</v>
      </c>
      <c r="K160" s="85">
        <f t="shared" si="11"/>
        <v>78</v>
      </c>
      <c r="L160" s="79" t="s">
        <v>83</v>
      </c>
      <c r="O160" s="132" t="s">
        <v>908</v>
      </c>
    </row>
    <row r="161" spans="1:15">
      <c r="A161" s="157">
        <v>159</v>
      </c>
      <c r="B161" s="178" t="s">
        <v>909</v>
      </c>
      <c r="C161" s="159" t="s">
        <v>1071</v>
      </c>
      <c r="D161" s="159">
        <v>3</v>
      </c>
      <c r="E161" s="159">
        <v>1</v>
      </c>
      <c r="F161" s="159">
        <v>2</v>
      </c>
      <c r="G161" s="159">
        <v>11</v>
      </c>
      <c r="H161" s="85" t="str">
        <f t="shared" si="8"/>
        <v>9B</v>
      </c>
      <c r="I161" s="85">
        <f t="shared" si="9"/>
        <v>50</v>
      </c>
      <c r="J161" s="85">
        <f t="shared" si="10"/>
        <v>52</v>
      </c>
      <c r="K161" s="85">
        <f t="shared" si="11"/>
        <v>70</v>
      </c>
      <c r="L161" s="79" t="s">
        <v>83</v>
      </c>
      <c r="O161" s="132" t="s">
        <v>909</v>
      </c>
    </row>
    <row r="162" spans="1:15">
      <c r="A162" s="157">
        <v>160</v>
      </c>
      <c r="B162" s="178" t="s">
        <v>910</v>
      </c>
      <c r="C162" s="159" t="s">
        <v>1071</v>
      </c>
      <c r="D162" s="159">
        <v>3</v>
      </c>
      <c r="E162" s="159">
        <v>12</v>
      </c>
      <c r="F162" s="159">
        <v>3</v>
      </c>
      <c r="G162" s="159">
        <v>4</v>
      </c>
      <c r="H162" s="85" t="str">
        <f t="shared" si="8"/>
        <v>9B</v>
      </c>
      <c r="I162" s="85">
        <f t="shared" si="9"/>
        <v>72</v>
      </c>
      <c r="J162" s="85">
        <f t="shared" si="10"/>
        <v>54</v>
      </c>
      <c r="K162" s="85">
        <f t="shared" si="11"/>
        <v>56</v>
      </c>
      <c r="L162" s="79" t="s">
        <v>83</v>
      </c>
      <c r="O162" s="132" t="s">
        <v>910</v>
      </c>
    </row>
    <row r="163" spans="1:15">
      <c r="A163" s="157">
        <v>161</v>
      </c>
      <c r="B163" s="178" t="s">
        <v>911</v>
      </c>
      <c r="C163" s="159" t="s">
        <v>1071</v>
      </c>
      <c r="D163" s="159">
        <v>3</v>
      </c>
      <c r="E163" s="159">
        <v>13</v>
      </c>
      <c r="F163" s="159">
        <v>14</v>
      </c>
      <c r="G163" s="159">
        <v>11</v>
      </c>
      <c r="H163" s="85" t="str">
        <f t="shared" si="8"/>
        <v>9B</v>
      </c>
      <c r="I163" s="85">
        <f t="shared" si="9"/>
        <v>74</v>
      </c>
      <c r="J163" s="85">
        <f t="shared" si="10"/>
        <v>76</v>
      </c>
      <c r="K163" s="85">
        <f t="shared" si="11"/>
        <v>70</v>
      </c>
      <c r="L163" s="79" t="s">
        <v>83</v>
      </c>
      <c r="O163" s="132" t="s">
        <v>911</v>
      </c>
    </row>
    <row r="164" spans="1:15">
      <c r="A164" s="157">
        <v>162</v>
      </c>
      <c r="B164" s="178" t="s">
        <v>912</v>
      </c>
      <c r="C164" s="159" t="s">
        <v>1071</v>
      </c>
      <c r="D164" s="159">
        <v>3</v>
      </c>
      <c r="E164" s="159">
        <v>13</v>
      </c>
      <c r="F164" s="159">
        <v>5</v>
      </c>
      <c r="G164" s="159">
        <v>6</v>
      </c>
      <c r="H164" s="85" t="str">
        <f t="shared" si="8"/>
        <v>9B</v>
      </c>
      <c r="I164" s="85">
        <f t="shared" si="9"/>
        <v>74</v>
      </c>
      <c r="J164" s="85">
        <f t="shared" si="10"/>
        <v>58</v>
      </c>
      <c r="K164" s="85" t="str">
        <f t="shared" si="11"/>
        <v>5A</v>
      </c>
      <c r="L164" s="79" t="s">
        <v>83</v>
      </c>
      <c r="O164" s="131" t="s">
        <v>912</v>
      </c>
    </row>
    <row r="165" spans="1:15">
      <c r="A165" s="157">
        <v>163</v>
      </c>
      <c r="B165" s="178" t="s">
        <v>913</v>
      </c>
      <c r="C165" s="159" t="s">
        <v>1071</v>
      </c>
      <c r="D165" s="159">
        <v>3</v>
      </c>
      <c r="E165" s="159">
        <v>13</v>
      </c>
      <c r="F165" s="159">
        <v>5</v>
      </c>
      <c r="G165" s="159">
        <v>15</v>
      </c>
      <c r="H165" s="85" t="str">
        <f t="shared" si="8"/>
        <v>9B</v>
      </c>
      <c r="I165" s="85">
        <f t="shared" si="9"/>
        <v>74</v>
      </c>
      <c r="J165" s="85">
        <f t="shared" si="10"/>
        <v>58</v>
      </c>
      <c r="K165" s="85">
        <f t="shared" si="11"/>
        <v>78</v>
      </c>
      <c r="L165" s="79" t="s">
        <v>83</v>
      </c>
      <c r="O165" s="132" t="s">
        <v>913</v>
      </c>
    </row>
    <row r="166" spans="1:15">
      <c r="A166" s="157">
        <v>164</v>
      </c>
      <c r="B166" s="178" t="s">
        <v>914</v>
      </c>
      <c r="C166" s="159" t="s">
        <v>1071</v>
      </c>
      <c r="D166" s="159">
        <v>3</v>
      </c>
      <c r="E166" s="159">
        <v>16</v>
      </c>
      <c r="F166" s="159">
        <v>7</v>
      </c>
      <c r="G166" s="159">
        <v>8</v>
      </c>
      <c r="H166" s="85" t="str">
        <f t="shared" si="8"/>
        <v>9B</v>
      </c>
      <c r="I166" s="85" t="str">
        <f t="shared" si="9"/>
        <v>7A</v>
      </c>
      <c r="J166" s="85" t="str">
        <f t="shared" si="10"/>
        <v>5C</v>
      </c>
      <c r="K166" s="85" t="str">
        <f t="shared" si="11"/>
        <v>5E</v>
      </c>
      <c r="L166" s="79" t="s">
        <v>83</v>
      </c>
      <c r="O166" s="132" t="s">
        <v>914</v>
      </c>
    </row>
    <row r="167" spans="1:15" s="196" customFormat="1">
      <c r="A167" s="192">
        <v>165</v>
      </c>
      <c r="B167" s="200" t="s">
        <v>915</v>
      </c>
      <c r="C167" s="195" t="s">
        <v>1070</v>
      </c>
      <c r="D167" s="195">
        <v>3</v>
      </c>
      <c r="E167" s="195">
        <v>16</v>
      </c>
      <c r="F167" s="195">
        <v>7</v>
      </c>
      <c r="G167" s="195">
        <v>15</v>
      </c>
      <c r="H167" s="195" t="str">
        <f t="shared" si="8"/>
        <v>9A</v>
      </c>
      <c r="I167" s="195" t="str">
        <f t="shared" si="9"/>
        <v>7A</v>
      </c>
      <c r="J167" s="195" t="str">
        <f t="shared" si="10"/>
        <v>5C</v>
      </c>
      <c r="K167" s="195">
        <f t="shared" si="11"/>
        <v>78</v>
      </c>
      <c r="L167" s="195" t="s">
        <v>83</v>
      </c>
      <c r="O167" s="200" t="s">
        <v>915</v>
      </c>
    </row>
    <row r="168" spans="1:15">
      <c r="A168" s="157">
        <v>166</v>
      </c>
      <c r="B168" s="178" t="s">
        <v>916</v>
      </c>
      <c r="C168" s="159" t="s">
        <v>1070</v>
      </c>
      <c r="D168" s="159">
        <v>3</v>
      </c>
      <c r="E168" s="159">
        <v>16</v>
      </c>
      <c r="F168" s="159">
        <v>8</v>
      </c>
      <c r="G168" s="159">
        <v>17</v>
      </c>
      <c r="H168" s="85" t="str">
        <f t="shared" si="8"/>
        <v>9A</v>
      </c>
      <c r="I168" s="85" t="str">
        <f t="shared" si="9"/>
        <v>7A</v>
      </c>
      <c r="J168" s="85" t="str">
        <f t="shared" si="10"/>
        <v>5E</v>
      </c>
      <c r="K168" s="85" t="str">
        <f t="shared" si="11"/>
        <v>7C</v>
      </c>
      <c r="L168" s="79" t="s">
        <v>83</v>
      </c>
      <c r="O168" s="132" t="s">
        <v>916</v>
      </c>
    </row>
    <row r="169" spans="1:15">
      <c r="A169" s="157">
        <v>167</v>
      </c>
      <c r="B169" s="178" t="s">
        <v>917</v>
      </c>
      <c r="C169" s="159" t="s">
        <v>1072</v>
      </c>
      <c r="D169" s="159">
        <v>3</v>
      </c>
      <c r="E169" s="159">
        <v>1</v>
      </c>
      <c r="F169" s="159">
        <v>2</v>
      </c>
      <c r="G169" s="159">
        <v>11</v>
      </c>
      <c r="H169" s="85" t="str">
        <f t="shared" si="8"/>
        <v>9C</v>
      </c>
      <c r="I169" s="85">
        <f t="shared" si="9"/>
        <v>50</v>
      </c>
      <c r="J169" s="85">
        <f t="shared" si="10"/>
        <v>52</v>
      </c>
      <c r="K169" s="85">
        <f t="shared" si="11"/>
        <v>70</v>
      </c>
      <c r="L169" s="79" t="s">
        <v>83</v>
      </c>
      <c r="O169" s="131" t="s">
        <v>917</v>
      </c>
    </row>
    <row r="170" spans="1:15">
      <c r="A170" s="157">
        <v>168</v>
      </c>
      <c r="B170" s="178" t="s">
        <v>918</v>
      </c>
      <c r="C170" s="159" t="s">
        <v>1072</v>
      </c>
      <c r="D170" s="159">
        <v>3</v>
      </c>
      <c r="E170" s="159">
        <v>12</v>
      </c>
      <c r="F170" s="159">
        <v>3</v>
      </c>
      <c r="G170" s="159">
        <v>4</v>
      </c>
      <c r="H170" s="85" t="str">
        <f t="shared" si="8"/>
        <v>9C</v>
      </c>
      <c r="I170" s="85">
        <f t="shared" si="9"/>
        <v>72</v>
      </c>
      <c r="J170" s="85">
        <f t="shared" si="10"/>
        <v>54</v>
      </c>
      <c r="K170" s="85">
        <f t="shared" si="11"/>
        <v>56</v>
      </c>
      <c r="L170" s="79" t="s">
        <v>83</v>
      </c>
      <c r="O170" s="132" t="s">
        <v>918</v>
      </c>
    </row>
    <row r="171" spans="1:15">
      <c r="A171" s="157">
        <v>169</v>
      </c>
      <c r="B171" s="178" t="s">
        <v>919</v>
      </c>
      <c r="C171" s="159" t="s">
        <v>1072</v>
      </c>
      <c r="D171" s="159">
        <v>2</v>
      </c>
      <c r="E171" s="159">
        <v>13</v>
      </c>
      <c r="F171" s="159">
        <v>14</v>
      </c>
      <c r="G171" s="159"/>
      <c r="H171" s="85" t="str">
        <f t="shared" si="8"/>
        <v>9C</v>
      </c>
      <c r="I171" s="85">
        <f t="shared" si="9"/>
        <v>74</v>
      </c>
      <c r="J171" s="85">
        <f t="shared" si="10"/>
        <v>76</v>
      </c>
      <c r="K171" s="85" t="str">
        <f t="shared" si="11"/>
        <v>FF</v>
      </c>
      <c r="L171" s="79" t="s">
        <v>83</v>
      </c>
      <c r="O171" s="131" t="s">
        <v>919</v>
      </c>
    </row>
    <row r="172" spans="1:15">
      <c r="A172" s="157">
        <v>170</v>
      </c>
      <c r="B172" s="178" t="s">
        <v>920</v>
      </c>
      <c r="C172" s="159" t="s">
        <v>109</v>
      </c>
      <c r="D172" s="159">
        <v>2</v>
      </c>
      <c r="E172" s="159">
        <v>13</v>
      </c>
      <c r="F172" s="159">
        <v>5</v>
      </c>
      <c r="G172" s="159"/>
      <c r="H172" s="85" t="str">
        <f t="shared" si="8"/>
        <v>9C</v>
      </c>
      <c r="I172" s="85">
        <f t="shared" si="9"/>
        <v>74</v>
      </c>
      <c r="J172" s="85">
        <f t="shared" si="10"/>
        <v>58</v>
      </c>
      <c r="K172" s="85" t="str">
        <f t="shared" si="11"/>
        <v>FF</v>
      </c>
      <c r="L172" s="79" t="s">
        <v>83</v>
      </c>
      <c r="O172" s="132" t="s">
        <v>920</v>
      </c>
    </row>
    <row r="173" spans="1:15">
      <c r="A173" s="157">
        <v>171</v>
      </c>
      <c r="B173" s="178" t="s">
        <v>921</v>
      </c>
      <c r="C173" s="159" t="s">
        <v>109</v>
      </c>
      <c r="D173" s="159">
        <v>3</v>
      </c>
      <c r="E173" s="159">
        <v>13</v>
      </c>
      <c r="F173" s="159">
        <v>6</v>
      </c>
      <c r="G173" s="159">
        <v>15</v>
      </c>
      <c r="H173" s="85" t="str">
        <f t="shared" si="8"/>
        <v>9C</v>
      </c>
      <c r="I173" s="85">
        <f t="shared" si="9"/>
        <v>74</v>
      </c>
      <c r="J173" s="85" t="str">
        <f t="shared" si="10"/>
        <v>5A</v>
      </c>
      <c r="K173" s="85">
        <f t="shared" si="11"/>
        <v>78</v>
      </c>
      <c r="L173" s="79" t="s">
        <v>83</v>
      </c>
      <c r="O173" s="132" t="s">
        <v>921</v>
      </c>
    </row>
    <row r="174" spans="1:15">
      <c r="A174" s="157">
        <v>172</v>
      </c>
      <c r="B174" s="178" t="s">
        <v>922</v>
      </c>
      <c r="C174" s="159" t="s">
        <v>109</v>
      </c>
      <c r="D174" s="159">
        <v>3</v>
      </c>
      <c r="E174" s="159">
        <v>13</v>
      </c>
      <c r="F174" s="159">
        <v>6</v>
      </c>
      <c r="G174" s="159">
        <v>16</v>
      </c>
      <c r="H174" s="85" t="str">
        <f t="shared" si="8"/>
        <v>9C</v>
      </c>
      <c r="I174" s="85">
        <f t="shared" si="9"/>
        <v>74</v>
      </c>
      <c r="J174" s="85" t="str">
        <f t="shared" si="10"/>
        <v>5A</v>
      </c>
      <c r="K174" s="85" t="str">
        <f t="shared" si="11"/>
        <v>7A</v>
      </c>
      <c r="L174" s="79" t="s">
        <v>83</v>
      </c>
      <c r="O174" s="132" t="s">
        <v>922</v>
      </c>
    </row>
    <row r="175" spans="1:15">
      <c r="A175" s="157">
        <v>173</v>
      </c>
      <c r="B175" s="178" t="s">
        <v>923</v>
      </c>
      <c r="C175" s="159" t="s">
        <v>109</v>
      </c>
      <c r="D175" s="159">
        <v>2</v>
      </c>
      <c r="E175" s="159">
        <v>13</v>
      </c>
      <c r="F175" s="159">
        <v>7</v>
      </c>
      <c r="G175" s="159"/>
      <c r="H175" s="85" t="str">
        <f t="shared" si="8"/>
        <v>9C</v>
      </c>
      <c r="I175" s="85">
        <f t="shared" si="9"/>
        <v>74</v>
      </c>
      <c r="J175" s="85" t="str">
        <f t="shared" si="10"/>
        <v>5C</v>
      </c>
      <c r="K175" s="85" t="str">
        <f t="shared" si="11"/>
        <v>FF</v>
      </c>
      <c r="L175" s="79" t="s">
        <v>83</v>
      </c>
      <c r="O175" s="131" t="s">
        <v>923</v>
      </c>
    </row>
    <row r="176" spans="1:15">
      <c r="A176" s="157">
        <v>174</v>
      </c>
      <c r="B176" s="178" t="s">
        <v>924</v>
      </c>
      <c r="C176" s="159" t="s">
        <v>109</v>
      </c>
      <c r="D176" s="159">
        <v>3</v>
      </c>
      <c r="E176" s="159">
        <v>13</v>
      </c>
      <c r="F176" s="159">
        <v>8</v>
      </c>
      <c r="G176" s="159">
        <v>17</v>
      </c>
      <c r="H176" s="85" t="str">
        <f t="shared" si="8"/>
        <v>9C</v>
      </c>
      <c r="I176" s="85">
        <f t="shared" si="9"/>
        <v>74</v>
      </c>
      <c r="J176" s="85" t="str">
        <f t="shared" si="10"/>
        <v>5E</v>
      </c>
      <c r="K176" s="85" t="str">
        <f t="shared" si="11"/>
        <v>7C</v>
      </c>
      <c r="L176" s="79" t="s">
        <v>83</v>
      </c>
      <c r="O176" s="132" t="s">
        <v>924</v>
      </c>
    </row>
    <row r="177" spans="1:15">
      <c r="A177" s="157">
        <v>175</v>
      </c>
      <c r="B177" s="178" t="s">
        <v>925</v>
      </c>
      <c r="C177" s="159" t="s">
        <v>1073</v>
      </c>
      <c r="D177" s="159">
        <v>3</v>
      </c>
      <c r="E177" s="159">
        <v>1</v>
      </c>
      <c r="F177" s="159">
        <v>2</v>
      </c>
      <c r="G177" s="159">
        <v>11</v>
      </c>
      <c r="H177" s="85" t="str">
        <f t="shared" si="8"/>
        <v>9D</v>
      </c>
      <c r="I177" s="85">
        <f t="shared" si="9"/>
        <v>50</v>
      </c>
      <c r="J177" s="85">
        <f t="shared" si="10"/>
        <v>52</v>
      </c>
      <c r="K177" s="85">
        <f t="shared" si="11"/>
        <v>70</v>
      </c>
      <c r="L177" s="79" t="s">
        <v>83</v>
      </c>
      <c r="O177" s="131" t="s">
        <v>925</v>
      </c>
    </row>
    <row r="178" spans="1:15">
      <c r="A178" s="157">
        <v>176</v>
      </c>
      <c r="B178" s="178" t="s">
        <v>926</v>
      </c>
      <c r="C178" s="159" t="s">
        <v>1073</v>
      </c>
      <c r="D178" s="159">
        <v>3</v>
      </c>
      <c r="E178" s="159">
        <v>12</v>
      </c>
      <c r="F178" s="159">
        <v>3</v>
      </c>
      <c r="G178" s="159">
        <v>4</v>
      </c>
      <c r="H178" s="85" t="str">
        <f t="shared" si="8"/>
        <v>9D</v>
      </c>
      <c r="I178" s="85">
        <f t="shared" si="9"/>
        <v>72</v>
      </c>
      <c r="J178" s="85">
        <f t="shared" si="10"/>
        <v>54</v>
      </c>
      <c r="K178" s="85">
        <f t="shared" si="11"/>
        <v>56</v>
      </c>
      <c r="L178" s="79" t="s">
        <v>83</v>
      </c>
      <c r="O178" s="132" t="s">
        <v>926</v>
      </c>
    </row>
    <row r="179" spans="1:15">
      <c r="A179" s="157">
        <v>177</v>
      </c>
      <c r="B179" s="178" t="s">
        <v>927</v>
      </c>
      <c r="C179" s="159" t="s">
        <v>1073</v>
      </c>
      <c r="D179" s="159">
        <v>2</v>
      </c>
      <c r="E179" s="159">
        <v>13</v>
      </c>
      <c r="F179" s="159">
        <v>14</v>
      </c>
      <c r="G179" s="159"/>
      <c r="H179" s="85" t="str">
        <f t="shared" si="8"/>
        <v>9D</v>
      </c>
      <c r="I179" s="85">
        <f t="shared" si="9"/>
        <v>74</v>
      </c>
      <c r="J179" s="85">
        <f t="shared" si="10"/>
        <v>76</v>
      </c>
      <c r="K179" s="85" t="str">
        <f t="shared" si="11"/>
        <v>FF</v>
      </c>
      <c r="L179" s="79" t="s">
        <v>83</v>
      </c>
      <c r="O179" s="132" t="s">
        <v>927</v>
      </c>
    </row>
    <row r="180" spans="1:15">
      <c r="A180" s="157">
        <v>178</v>
      </c>
      <c r="B180" s="178" t="s">
        <v>928</v>
      </c>
      <c r="C180" s="159" t="s">
        <v>1073</v>
      </c>
      <c r="D180" s="159">
        <v>2</v>
      </c>
      <c r="E180" s="159">
        <v>13</v>
      </c>
      <c r="F180" s="159">
        <v>5</v>
      </c>
      <c r="G180" s="159"/>
      <c r="H180" s="85" t="str">
        <f t="shared" si="8"/>
        <v>9D</v>
      </c>
      <c r="I180" s="85">
        <f t="shared" si="9"/>
        <v>74</v>
      </c>
      <c r="J180" s="85">
        <f t="shared" si="10"/>
        <v>58</v>
      </c>
      <c r="K180" s="85" t="str">
        <f t="shared" si="11"/>
        <v>FF</v>
      </c>
      <c r="L180" s="79" t="s">
        <v>83</v>
      </c>
      <c r="O180" s="132" t="s">
        <v>928</v>
      </c>
    </row>
    <row r="181" spans="1:15">
      <c r="A181" s="157">
        <v>179</v>
      </c>
      <c r="B181" s="178" t="s">
        <v>929</v>
      </c>
      <c r="C181" s="159" t="s">
        <v>1073</v>
      </c>
      <c r="D181" s="159">
        <v>2</v>
      </c>
      <c r="E181" s="159">
        <v>13</v>
      </c>
      <c r="F181" s="159">
        <v>6</v>
      </c>
      <c r="G181" s="159"/>
      <c r="H181" s="85" t="str">
        <f t="shared" si="8"/>
        <v>9D</v>
      </c>
      <c r="I181" s="85">
        <f t="shared" si="9"/>
        <v>74</v>
      </c>
      <c r="J181" s="85" t="str">
        <f t="shared" si="10"/>
        <v>5A</v>
      </c>
      <c r="K181" s="85" t="str">
        <f t="shared" si="11"/>
        <v>FF</v>
      </c>
      <c r="L181" s="79" t="s">
        <v>83</v>
      </c>
      <c r="O181" s="132" t="s">
        <v>929</v>
      </c>
    </row>
    <row r="182" spans="1:15">
      <c r="A182" s="157">
        <v>180</v>
      </c>
      <c r="B182" s="178" t="s">
        <v>930</v>
      </c>
      <c r="C182" s="159" t="s">
        <v>1073</v>
      </c>
      <c r="D182" s="159">
        <v>2</v>
      </c>
      <c r="E182" s="159">
        <v>13</v>
      </c>
      <c r="F182" s="159">
        <v>15</v>
      </c>
      <c r="G182" s="159"/>
      <c r="H182" s="85" t="str">
        <f t="shared" si="8"/>
        <v>9D</v>
      </c>
      <c r="I182" s="85">
        <f t="shared" si="9"/>
        <v>74</v>
      </c>
      <c r="J182" s="85">
        <f t="shared" si="10"/>
        <v>78</v>
      </c>
      <c r="K182" s="85" t="str">
        <f t="shared" si="11"/>
        <v>FF</v>
      </c>
      <c r="L182" s="79" t="s">
        <v>83</v>
      </c>
      <c r="O182" s="131" t="s">
        <v>930</v>
      </c>
    </row>
    <row r="183" spans="1:15">
      <c r="A183" s="157">
        <v>181</v>
      </c>
      <c r="B183" s="178" t="s">
        <v>931</v>
      </c>
      <c r="C183" s="159" t="s">
        <v>1073</v>
      </c>
      <c r="D183" s="159">
        <v>3</v>
      </c>
      <c r="E183" s="159">
        <v>7</v>
      </c>
      <c r="F183" s="159">
        <v>8</v>
      </c>
      <c r="G183" s="159">
        <v>17</v>
      </c>
      <c r="H183" s="85" t="str">
        <f t="shared" si="8"/>
        <v>9D</v>
      </c>
      <c r="I183" s="85" t="str">
        <f t="shared" si="9"/>
        <v>5C</v>
      </c>
      <c r="J183" s="85" t="str">
        <f t="shared" si="10"/>
        <v>5E</v>
      </c>
      <c r="K183" s="85" t="str">
        <f t="shared" si="11"/>
        <v>7C</v>
      </c>
      <c r="L183" s="79" t="s">
        <v>83</v>
      </c>
      <c r="O183" s="131" t="s">
        <v>931</v>
      </c>
    </row>
    <row r="184" spans="1:15">
      <c r="A184" s="157">
        <v>182</v>
      </c>
      <c r="B184" s="181" t="s">
        <v>932</v>
      </c>
      <c r="C184" s="84" t="s">
        <v>1086</v>
      </c>
      <c r="D184" s="84">
        <v>3</v>
      </c>
      <c r="E184" s="84">
        <v>13</v>
      </c>
      <c r="F184" s="84">
        <v>14</v>
      </c>
      <c r="G184" s="84">
        <v>5</v>
      </c>
      <c r="H184" s="85" t="str">
        <f t="shared" si="8"/>
        <v>FA</v>
      </c>
      <c r="I184" s="85">
        <f t="shared" si="9"/>
        <v>74</v>
      </c>
      <c r="J184" s="85">
        <f t="shared" si="10"/>
        <v>76</v>
      </c>
      <c r="K184" s="85">
        <f t="shared" si="11"/>
        <v>58</v>
      </c>
      <c r="L184" s="79" t="s">
        <v>83</v>
      </c>
      <c r="O184" s="131" t="s">
        <v>932</v>
      </c>
    </row>
    <row r="185" spans="1:15">
      <c r="A185" s="157">
        <v>183</v>
      </c>
      <c r="B185" s="178" t="s">
        <v>933</v>
      </c>
      <c r="C185" s="159" t="s">
        <v>1075</v>
      </c>
      <c r="D185" s="159">
        <v>3</v>
      </c>
      <c r="E185" s="159">
        <v>1</v>
      </c>
      <c r="F185" s="159">
        <v>2</v>
      </c>
      <c r="G185" s="159">
        <v>11</v>
      </c>
      <c r="H185" s="85" t="str">
        <f t="shared" si="8"/>
        <v>9F</v>
      </c>
      <c r="I185" s="85">
        <f t="shared" si="9"/>
        <v>50</v>
      </c>
      <c r="J185" s="85">
        <f t="shared" si="10"/>
        <v>52</v>
      </c>
      <c r="K185" s="85">
        <f t="shared" si="11"/>
        <v>70</v>
      </c>
      <c r="L185" s="79" t="s">
        <v>83</v>
      </c>
      <c r="O185" s="132" t="s">
        <v>933</v>
      </c>
    </row>
    <row r="186" spans="1:15">
      <c r="A186" s="157">
        <v>184</v>
      </c>
      <c r="B186" s="178" t="s">
        <v>934</v>
      </c>
      <c r="C186" s="159" t="s">
        <v>1074</v>
      </c>
      <c r="D186" s="159">
        <v>2</v>
      </c>
      <c r="E186" s="159">
        <v>13</v>
      </c>
      <c r="F186" s="159">
        <v>14</v>
      </c>
      <c r="G186" s="159"/>
      <c r="H186" s="85" t="str">
        <f t="shared" si="8"/>
        <v>9E</v>
      </c>
      <c r="I186" s="85">
        <f t="shared" si="9"/>
        <v>74</v>
      </c>
      <c r="J186" s="85">
        <f t="shared" si="10"/>
        <v>76</v>
      </c>
      <c r="K186" s="85" t="str">
        <f t="shared" si="11"/>
        <v>FF</v>
      </c>
      <c r="L186" s="79" t="s">
        <v>83</v>
      </c>
      <c r="O186" s="132" t="s">
        <v>934</v>
      </c>
    </row>
    <row r="187" spans="1:15">
      <c r="A187" s="157">
        <v>185</v>
      </c>
      <c r="B187" s="178" t="s">
        <v>935</v>
      </c>
      <c r="C187" s="159" t="s">
        <v>1074</v>
      </c>
      <c r="D187" s="159">
        <v>3</v>
      </c>
      <c r="E187" s="159">
        <v>13</v>
      </c>
      <c r="F187" s="159">
        <v>5</v>
      </c>
      <c r="G187" s="159">
        <v>6</v>
      </c>
      <c r="H187" s="85" t="str">
        <f t="shared" si="8"/>
        <v>9E</v>
      </c>
      <c r="I187" s="85">
        <f t="shared" si="9"/>
        <v>74</v>
      </c>
      <c r="J187" s="85">
        <f t="shared" si="10"/>
        <v>58</v>
      </c>
      <c r="K187" s="85" t="str">
        <f t="shared" si="11"/>
        <v>5A</v>
      </c>
      <c r="L187" s="79" t="s">
        <v>83</v>
      </c>
      <c r="O187" s="132" t="s">
        <v>935</v>
      </c>
    </row>
    <row r="188" spans="1:15">
      <c r="A188" s="157">
        <v>186</v>
      </c>
      <c r="B188" s="178" t="s">
        <v>936</v>
      </c>
      <c r="C188" s="159" t="s">
        <v>112</v>
      </c>
      <c r="D188" s="159">
        <v>2</v>
      </c>
      <c r="E188" s="159">
        <v>13</v>
      </c>
      <c r="F188" s="159">
        <v>15</v>
      </c>
      <c r="G188" s="159"/>
      <c r="H188" s="85" t="str">
        <f t="shared" si="8"/>
        <v>9E</v>
      </c>
      <c r="I188" s="85">
        <f t="shared" si="9"/>
        <v>74</v>
      </c>
      <c r="J188" s="85">
        <f t="shared" si="10"/>
        <v>78</v>
      </c>
      <c r="K188" s="85" t="str">
        <f t="shared" si="11"/>
        <v>FF</v>
      </c>
      <c r="L188" s="79" t="s">
        <v>83</v>
      </c>
      <c r="O188" s="132" t="s">
        <v>936</v>
      </c>
    </row>
    <row r="189" spans="1:15">
      <c r="A189" s="157">
        <v>187</v>
      </c>
      <c r="B189" s="178" t="s">
        <v>937</v>
      </c>
      <c r="C189" s="159" t="s">
        <v>112</v>
      </c>
      <c r="D189" s="159">
        <v>2</v>
      </c>
      <c r="E189" s="159">
        <v>13</v>
      </c>
      <c r="F189" s="159">
        <v>16</v>
      </c>
      <c r="G189" s="159"/>
      <c r="H189" s="85" t="str">
        <f t="shared" si="8"/>
        <v>9E</v>
      </c>
      <c r="I189" s="85">
        <f t="shared" si="9"/>
        <v>74</v>
      </c>
      <c r="J189" s="85" t="str">
        <f t="shared" si="10"/>
        <v>7A</v>
      </c>
      <c r="K189" s="85" t="str">
        <f t="shared" si="11"/>
        <v>FF</v>
      </c>
      <c r="L189" s="79" t="s">
        <v>83</v>
      </c>
      <c r="O189" s="131" t="s">
        <v>937</v>
      </c>
    </row>
    <row r="190" spans="1:15">
      <c r="A190" s="157">
        <v>188</v>
      </c>
      <c r="B190" s="178" t="s">
        <v>938</v>
      </c>
      <c r="C190" s="159" t="s">
        <v>112</v>
      </c>
      <c r="D190" s="159">
        <v>3</v>
      </c>
      <c r="E190" s="159">
        <v>7</v>
      </c>
      <c r="F190" s="159">
        <v>8</v>
      </c>
      <c r="G190" s="159">
        <v>17</v>
      </c>
      <c r="H190" s="85" t="str">
        <f t="shared" si="8"/>
        <v>9E</v>
      </c>
      <c r="I190" s="85" t="str">
        <f t="shared" si="9"/>
        <v>5C</v>
      </c>
      <c r="J190" s="85" t="str">
        <f t="shared" si="10"/>
        <v>5E</v>
      </c>
      <c r="K190" s="85" t="str">
        <f t="shared" si="11"/>
        <v>7C</v>
      </c>
      <c r="L190" s="79" t="s">
        <v>83</v>
      </c>
      <c r="O190" s="132" t="s">
        <v>938</v>
      </c>
    </row>
    <row r="191" spans="1:15">
      <c r="A191" s="157">
        <v>189</v>
      </c>
      <c r="B191" s="181" t="s">
        <v>939</v>
      </c>
      <c r="C191" s="84" t="s">
        <v>1086</v>
      </c>
      <c r="D191" s="84">
        <v>3</v>
      </c>
      <c r="E191" s="84">
        <v>6</v>
      </c>
      <c r="F191" s="84">
        <v>15</v>
      </c>
      <c r="G191" s="84">
        <v>16</v>
      </c>
      <c r="H191" s="85" t="str">
        <f t="shared" si="8"/>
        <v>FA</v>
      </c>
      <c r="I191" s="85" t="str">
        <f t="shared" si="9"/>
        <v>5A</v>
      </c>
      <c r="J191" s="85">
        <f t="shared" si="10"/>
        <v>78</v>
      </c>
      <c r="K191" s="85" t="str">
        <f t="shared" si="11"/>
        <v>7A</v>
      </c>
      <c r="L191" s="79" t="s">
        <v>83</v>
      </c>
      <c r="O191" s="132" t="s">
        <v>939</v>
      </c>
    </row>
    <row r="192" spans="1:15">
      <c r="A192" s="157">
        <v>190</v>
      </c>
      <c r="B192" s="178" t="s">
        <v>940</v>
      </c>
      <c r="C192" s="159" t="s">
        <v>1075</v>
      </c>
      <c r="D192" s="159">
        <v>2</v>
      </c>
      <c r="E192" s="159">
        <v>12</v>
      </c>
      <c r="F192" s="159">
        <v>3</v>
      </c>
      <c r="G192" s="159"/>
      <c r="H192" s="85" t="str">
        <f t="shared" si="8"/>
        <v>9F</v>
      </c>
      <c r="I192" s="85">
        <f t="shared" si="9"/>
        <v>72</v>
      </c>
      <c r="J192" s="85">
        <f t="shared" si="10"/>
        <v>54</v>
      </c>
      <c r="K192" s="85" t="str">
        <f t="shared" si="11"/>
        <v>FF</v>
      </c>
      <c r="L192" s="79" t="s">
        <v>83</v>
      </c>
      <c r="O192" s="132" t="s">
        <v>940</v>
      </c>
    </row>
    <row r="193" spans="1:15">
      <c r="A193" s="157">
        <v>191</v>
      </c>
      <c r="B193" s="178" t="s">
        <v>941</v>
      </c>
      <c r="C193" s="159" t="s">
        <v>1075</v>
      </c>
      <c r="D193" s="159">
        <v>3</v>
      </c>
      <c r="E193" s="159">
        <v>12</v>
      </c>
      <c r="F193" s="159">
        <v>4</v>
      </c>
      <c r="G193" s="159">
        <v>13</v>
      </c>
      <c r="H193" s="85" t="str">
        <f t="shared" si="8"/>
        <v>9F</v>
      </c>
      <c r="I193" s="85">
        <f t="shared" si="9"/>
        <v>72</v>
      </c>
      <c r="J193" s="85">
        <f t="shared" si="10"/>
        <v>56</v>
      </c>
      <c r="K193" s="85">
        <f t="shared" si="11"/>
        <v>74</v>
      </c>
      <c r="L193" s="79" t="s">
        <v>83</v>
      </c>
      <c r="O193" s="132" t="s">
        <v>941</v>
      </c>
    </row>
    <row r="194" spans="1:15">
      <c r="A194" s="157">
        <v>192</v>
      </c>
      <c r="B194" s="178" t="s">
        <v>942</v>
      </c>
      <c r="C194" s="159" t="s">
        <v>1075</v>
      </c>
      <c r="D194" s="159">
        <v>3</v>
      </c>
      <c r="E194" s="159">
        <v>12</v>
      </c>
      <c r="F194" s="159">
        <v>14</v>
      </c>
      <c r="G194" s="159">
        <v>5</v>
      </c>
      <c r="H194" s="85" t="str">
        <f t="shared" si="8"/>
        <v>9F</v>
      </c>
      <c r="I194" s="85">
        <f t="shared" si="9"/>
        <v>72</v>
      </c>
      <c r="J194" s="85">
        <f t="shared" si="10"/>
        <v>76</v>
      </c>
      <c r="K194" s="85">
        <f t="shared" si="11"/>
        <v>58</v>
      </c>
      <c r="L194" s="79" t="s">
        <v>83</v>
      </c>
      <c r="O194" s="131" t="s">
        <v>942</v>
      </c>
    </row>
    <row r="195" spans="1:15">
      <c r="A195" s="157">
        <v>193</v>
      </c>
      <c r="B195" s="178" t="s">
        <v>943</v>
      </c>
      <c r="C195" s="159" t="s">
        <v>1075</v>
      </c>
      <c r="D195" s="159">
        <v>3</v>
      </c>
      <c r="E195" s="159">
        <v>6</v>
      </c>
      <c r="F195" s="159">
        <v>15</v>
      </c>
      <c r="G195" s="159">
        <v>16</v>
      </c>
      <c r="H195" s="85" t="str">
        <f t="shared" ref="H195:H257" si="12">C195</f>
        <v>9F</v>
      </c>
      <c r="I195" s="85" t="str">
        <f t="shared" ref="I195:I257" si="13">LOOKUP(E195,$M$4:$M$19,$N$4:$N$19)</f>
        <v>5A</v>
      </c>
      <c r="J195" s="85">
        <f t="shared" ref="J195:J257" si="14">LOOKUP(F195,$M$4:$M$19,$N$4:$N$19)</f>
        <v>78</v>
      </c>
      <c r="K195" s="85" t="str">
        <f t="shared" ref="K195:K257" si="15">LOOKUP(G195,$M$4:$M$19,$N$4:$N$19)</f>
        <v>7A</v>
      </c>
      <c r="L195" s="79" t="s">
        <v>83</v>
      </c>
      <c r="O195" s="131" t="s">
        <v>943</v>
      </c>
    </row>
    <row r="196" spans="1:15">
      <c r="A196" s="157">
        <v>194</v>
      </c>
      <c r="B196" s="178" t="s">
        <v>944</v>
      </c>
      <c r="C196" s="159" t="s">
        <v>113</v>
      </c>
      <c r="D196" s="159">
        <v>3</v>
      </c>
      <c r="E196" s="159">
        <v>6</v>
      </c>
      <c r="F196" s="159">
        <v>7</v>
      </c>
      <c r="G196" s="159">
        <v>8</v>
      </c>
      <c r="H196" s="85" t="str">
        <f t="shared" si="12"/>
        <v>9F</v>
      </c>
      <c r="I196" s="85" t="str">
        <f t="shared" si="13"/>
        <v>5A</v>
      </c>
      <c r="J196" s="85" t="str">
        <f t="shared" si="14"/>
        <v>5C</v>
      </c>
      <c r="K196" s="85" t="str">
        <f t="shared" si="15"/>
        <v>5E</v>
      </c>
      <c r="L196" s="79" t="s">
        <v>83</v>
      </c>
      <c r="O196" s="132" t="s">
        <v>944</v>
      </c>
    </row>
    <row r="197" spans="1:15">
      <c r="A197" s="157">
        <v>195</v>
      </c>
      <c r="B197" s="178" t="s">
        <v>945</v>
      </c>
      <c r="C197" s="159" t="s">
        <v>113</v>
      </c>
      <c r="D197" s="159">
        <v>3</v>
      </c>
      <c r="E197" s="159">
        <v>6</v>
      </c>
      <c r="F197" s="159">
        <v>7</v>
      </c>
      <c r="G197" s="159">
        <v>17</v>
      </c>
      <c r="H197" s="85" t="str">
        <f t="shared" si="12"/>
        <v>9F</v>
      </c>
      <c r="I197" s="85" t="str">
        <f t="shared" si="13"/>
        <v>5A</v>
      </c>
      <c r="J197" s="85" t="str">
        <f t="shared" si="14"/>
        <v>5C</v>
      </c>
      <c r="K197" s="85" t="str">
        <f t="shared" si="15"/>
        <v>7C</v>
      </c>
      <c r="L197" s="79" t="s">
        <v>83</v>
      </c>
      <c r="O197" s="131" t="s">
        <v>945</v>
      </c>
    </row>
    <row r="198" spans="1:15">
      <c r="A198" s="157">
        <v>196</v>
      </c>
      <c r="B198" s="181" t="s">
        <v>946</v>
      </c>
      <c r="C198" s="84" t="s">
        <v>1086</v>
      </c>
      <c r="D198" s="84">
        <v>3</v>
      </c>
      <c r="E198" s="84">
        <v>7</v>
      </c>
      <c r="F198" s="84">
        <v>8</v>
      </c>
      <c r="G198" s="84">
        <v>17</v>
      </c>
      <c r="H198" s="85" t="str">
        <f t="shared" si="12"/>
        <v>FA</v>
      </c>
      <c r="I198" s="85" t="str">
        <f t="shared" si="13"/>
        <v>5C</v>
      </c>
      <c r="J198" s="85" t="str">
        <f t="shared" si="14"/>
        <v>5E</v>
      </c>
      <c r="K198" s="85" t="str">
        <f t="shared" si="15"/>
        <v>7C</v>
      </c>
      <c r="L198" s="79" t="s">
        <v>83</v>
      </c>
      <c r="O198" s="131" t="s">
        <v>946</v>
      </c>
    </row>
    <row r="199" spans="1:15">
      <c r="A199" s="157">
        <v>197</v>
      </c>
      <c r="B199" s="178" t="s">
        <v>947</v>
      </c>
      <c r="C199" s="159" t="s">
        <v>1076</v>
      </c>
      <c r="D199" s="159">
        <v>3</v>
      </c>
      <c r="E199" s="159">
        <v>1</v>
      </c>
      <c r="F199" s="159">
        <v>2</v>
      </c>
      <c r="G199" s="159">
        <v>11</v>
      </c>
      <c r="H199" s="85" t="str">
        <f t="shared" si="12"/>
        <v>A0</v>
      </c>
      <c r="I199" s="85">
        <f t="shared" si="13"/>
        <v>50</v>
      </c>
      <c r="J199" s="85">
        <f t="shared" si="14"/>
        <v>52</v>
      </c>
      <c r="K199" s="85">
        <f t="shared" si="15"/>
        <v>70</v>
      </c>
      <c r="L199" s="79" t="s">
        <v>83</v>
      </c>
      <c r="O199" s="132" t="s">
        <v>947</v>
      </c>
    </row>
    <row r="200" spans="1:15">
      <c r="A200" s="157">
        <v>198</v>
      </c>
      <c r="B200" s="178" t="s">
        <v>948</v>
      </c>
      <c r="C200" s="158" t="s">
        <v>1076</v>
      </c>
      <c r="D200" s="159">
        <v>3</v>
      </c>
      <c r="E200" s="159">
        <v>1</v>
      </c>
      <c r="F200" s="159">
        <v>12</v>
      </c>
      <c r="G200" s="159">
        <v>3</v>
      </c>
      <c r="H200" s="85" t="str">
        <f t="shared" si="12"/>
        <v>A0</v>
      </c>
      <c r="I200" s="85">
        <f t="shared" si="13"/>
        <v>50</v>
      </c>
      <c r="J200" s="85">
        <f t="shared" si="14"/>
        <v>72</v>
      </c>
      <c r="K200" s="85">
        <f t="shared" si="15"/>
        <v>54</v>
      </c>
      <c r="L200" s="79" t="s">
        <v>83</v>
      </c>
      <c r="O200" s="132" t="s">
        <v>948</v>
      </c>
    </row>
    <row r="201" spans="1:15">
      <c r="A201" s="157">
        <v>199</v>
      </c>
      <c r="B201" s="178" t="s">
        <v>949</v>
      </c>
      <c r="C201" s="158" t="s">
        <v>114</v>
      </c>
      <c r="D201" s="159">
        <v>2</v>
      </c>
      <c r="E201" s="159">
        <v>4</v>
      </c>
      <c r="F201" s="159">
        <v>13</v>
      </c>
      <c r="G201" s="159"/>
      <c r="H201" s="85" t="str">
        <f t="shared" si="12"/>
        <v>A0</v>
      </c>
      <c r="I201" s="85">
        <f t="shared" si="13"/>
        <v>56</v>
      </c>
      <c r="J201" s="85">
        <f t="shared" si="14"/>
        <v>74</v>
      </c>
      <c r="K201" s="85" t="str">
        <f t="shared" si="15"/>
        <v>FF</v>
      </c>
      <c r="L201" s="79" t="s">
        <v>83</v>
      </c>
      <c r="O201" s="131" t="s">
        <v>949</v>
      </c>
    </row>
    <row r="202" spans="1:15">
      <c r="A202" s="157">
        <v>200</v>
      </c>
      <c r="B202" s="178" t="s">
        <v>950</v>
      </c>
      <c r="C202" s="158" t="s">
        <v>114</v>
      </c>
      <c r="D202" s="159">
        <v>2</v>
      </c>
      <c r="E202" s="159">
        <v>4</v>
      </c>
      <c r="F202" s="159">
        <v>14</v>
      </c>
      <c r="G202" s="159"/>
      <c r="H202" s="85" t="str">
        <f t="shared" si="12"/>
        <v>A0</v>
      </c>
      <c r="I202" s="85">
        <f t="shared" si="13"/>
        <v>56</v>
      </c>
      <c r="J202" s="85">
        <f t="shared" si="14"/>
        <v>76</v>
      </c>
      <c r="K202" s="85" t="str">
        <f t="shared" si="15"/>
        <v>FF</v>
      </c>
      <c r="L202" s="79" t="s">
        <v>83</v>
      </c>
      <c r="O202" s="131" t="s">
        <v>950</v>
      </c>
    </row>
    <row r="203" spans="1:15">
      <c r="A203" s="157">
        <v>201</v>
      </c>
      <c r="B203" s="178" t="s">
        <v>951</v>
      </c>
      <c r="C203" s="158" t="s">
        <v>114</v>
      </c>
      <c r="D203" s="159">
        <v>3</v>
      </c>
      <c r="E203" s="159">
        <v>5</v>
      </c>
      <c r="F203" s="159">
        <v>6</v>
      </c>
      <c r="G203" s="159">
        <v>15</v>
      </c>
      <c r="H203" s="85" t="str">
        <f t="shared" si="12"/>
        <v>A0</v>
      </c>
      <c r="I203" s="85">
        <f t="shared" si="13"/>
        <v>58</v>
      </c>
      <c r="J203" s="85" t="str">
        <f t="shared" si="14"/>
        <v>5A</v>
      </c>
      <c r="K203" s="85">
        <f t="shared" si="15"/>
        <v>78</v>
      </c>
      <c r="L203" s="79" t="s">
        <v>83</v>
      </c>
      <c r="O203" s="132" t="s">
        <v>951</v>
      </c>
    </row>
    <row r="204" spans="1:15">
      <c r="A204" s="157">
        <v>202</v>
      </c>
      <c r="B204" s="178" t="s">
        <v>952</v>
      </c>
      <c r="C204" s="158" t="s">
        <v>114</v>
      </c>
      <c r="D204" s="159">
        <v>3</v>
      </c>
      <c r="E204" s="159">
        <v>5</v>
      </c>
      <c r="F204" s="159">
        <v>6</v>
      </c>
      <c r="G204" s="159">
        <v>16</v>
      </c>
      <c r="H204" s="85" t="str">
        <f t="shared" si="12"/>
        <v>A0</v>
      </c>
      <c r="I204" s="85">
        <f t="shared" si="13"/>
        <v>58</v>
      </c>
      <c r="J204" s="85" t="str">
        <f t="shared" si="14"/>
        <v>5A</v>
      </c>
      <c r="K204" s="85" t="str">
        <f t="shared" si="15"/>
        <v>7A</v>
      </c>
      <c r="L204" s="79" t="s">
        <v>83</v>
      </c>
      <c r="O204" s="132" t="s">
        <v>952</v>
      </c>
    </row>
    <row r="205" spans="1:15">
      <c r="A205" s="157">
        <v>203</v>
      </c>
      <c r="B205" s="178" t="s">
        <v>953</v>
      </c>
      <c r="C205" s="158" t="s">
        <v>114</v>
      </c>
      <c r="D205" s="159">
        <v>3</v>
      </c>
      <c r="E205" s="159">
        <v>5</v>
      </c>
      <c r="F205" s="159">
        <v>6</v>
      </c>
      <c r="G205" s="159">
        <v>7</v>
      </c>
      <c r="H205" s="85" t="str">
        <f t="shared" si="12"/>
        <v>A0</v>
      </c>
      <c r="I205" s="85">
        <f t="shared" si="13"/>
        <v>58</v>
      </c>
      <c r="J205" s="85" t="str">
        <f t="shared" si="14"/>
        <v>5A</v>
      </c>
      <c r="K205" s="85" t="str">
        <f t="shared" si="15"/>
        <v>5C</v>
      </c>
      <c r="L205" s="79" t="s">
        <v>83</v>
      </c>
      <c r="O205" s="132" t="s">
        <v>953</v>
      </c>
    </row>
    <row r="206" spans="1:15">
      <c r="A206" s="157">
        <v>204</v>
      </c>
      <c r="B206" s="178" t="s">
        <v>954</v>
      </c>
      <c r="C206" s="158" t="s">
        <v>114</v>
      </c>
      <c r="D206" s="159">
        <v>3</v>
      </c>
      <c r="E206" s="159">
        <v>5</v>
      </c>
      <c r="F206" s="159">
        <v>6</v>
      </c>
      <c r="G206" s="159">
        <v>8</v>
      </c>
      <c r="H206" s="85" t="str">
        <f t="shared" si="12"/>
        <v>A0</v>
      </c>
      <c r="I206" s="85">
        <f t="shared" si="13"/>
        <v>58</v>
      </c>
      <c r="J206" s="85" t="str">
        <f t="shared" si="14"/>
        <v>5A</v>
      </c>
      <c r="K206" s="85" t="str">
        <f t="shared" si="15"/>
        <v>5E</v>
      </c>
      <c r="L206" s="79" t="s">
        <v>83</v>
      </c>
      <c r="O206" s="132" t="s">
        <v>954</v>
      </c>
    </row>
    <row r="207" spans="1:15">
      <c r="A207" s="157">
        <v>205</v>
      </c>
      <c r="B207" s="178" t="s">
        <v>955</v>
      </c>
      <c r="C207" s="159" t="s">
        <v>1077</v>
      </c>
      <c r="D207" s="159">
        <v>3</v>
      </c>
      <c r="E207" s="159">
        <v>1</v>
      </c>
      <c r="F207" s="159">
        <v>2</v>
      </c>
      <c r="G207" s="159">
        <v>11</v>
      </c>
      <c r="H207" s="85" t="str">
        <f t="shared" si="12"/>
        <v>ED</v>
      </c>
      <c r="I207" s="85">
        <f t="shared" si="13"/>
        <v>50</v>
      </c>
      <c r="J207" s="85">
        <f t="shared" si="14"/>
        <v>52</v>
      </c>
      <c r="K207" s="85">
        <f t="shared" si="15"/>
        <v>70</v>
      </c>
      <c r="L207" s="79" t="s">
        <v>83</v>
      </c>
      <c r="O207" s="132" t="s">
        <v>955</v>
      </c>
    </row>
    <row r="208" spans="1:15">
      <c r="A208" s="157">
        <v>206</v>
      </c>
      <c r="B208" s="178" t="s">
        <v>956</v>
      </c>
      <c r="C208" s="159" t="s">
        <v>1077</v>
      </c>
      <c r="D208" s="159">
        <v>3</v>
      </c>
      <c r="E208" s="159">
        <v>1</v>
      </c>
      <c r="F208" s="159">
        <v>12</v>
      </c>
      <c r="G208" s="159">
        <v>3</v>
      </c>
      <c r="H208" s="85" t="str">
        <f t="shared" si="12"/>
        <v>ED</v>
      </c>
      <c r="I208" s="85">
        <f t="shared" si="13"/>
        <v>50</v>
      </c>
      <c r="J208" s="85">
        <f t="shared" si="14"/>
        <v>72</v>
      </c>
      <c r="K208" s="85">
        <f t="shared" si="15"/>
        <v>54</v>
      </c>
      <c r="L208" s="79" t="s">
        <v>83</v>
      </c>
      <c r="O208" s="132" t="s">
        <v>956</v>
      </c>
    </row>
    <row r="209" spans="1:15">
      <c r="A209" s="157">
        <v>207</v>
      </c>
      <c r="B209" s="178" t="s">
        <v>957</v>
      </c>
      <c r="C209" s="159" t="s">
        <v>1077</v>
      </c>
      <c r="D209" s="159">
        <v>3</v>
      </c>
      <c r="E209" s="159">
        <v>1</v>
      </c>
      <c r="F209" s="159">
        <v>4</v>
      </c>
      <c r="G209" s="159">
        <v>13</v>
      </c>
      <c r="H209" s="85" t="str">
        <f t="shared" si="12"/>
        <v>ED</v>
      </c>
      <c r="I209" s="85">
        <f t="shared" si="13"/>
        <v>50</v>
      </c>
      <c r="J209" s="85">
        <f t="shared" si="14"/>
        <v>56</v>
      </c>
      <c r="K209" s="85">
        <f t="shared" si="15"/>
        <v>74</v>
      </c>
      <c r="L209" s="79" t="s">
        <v>83</v>
      </c>
      <c r="O209" s="131" t="s">
        <v>957</v>
      </c>
    </row>
    <row r="210" spans="1:15">
      <c r="A210" s="157">
        <v>208</v>
      </c>
      <c r="B210" s="178" t="s">
        <v>958</v>
      </c>
      <c r="C210" s="158" t="s">
        <v>1094</v>
      </c>
      <c r="D210" s="159">
        <v>3</v>
      </c>
      <c r="E210" s="159">
        <v>1</v>
      </c>
      <c r="F210" s="159">
        <v>2</v>
      </c>
      <c r="G210" s="159">
        <v>11</v>
      </c>
      <c r="H210" s="85" t="str">
        <f t="shared" si="12"/>
        <v>FD</v>
      </c>
      <c r="I210" s="85">
        <f t="shared" si="13"/>
        <v>50</v>
      </c>
      <c r="J210" s="85">
        <f t="shared" si="14"/>
        <v>52</v>
      </c>
      <c r="K210" s="85">
        <f t="shared" si="15"/>
        <v>70</v>
      </c>
      <c r="L210" s="79" t="s">
        <v>83</v>
      </c>
      <c r="O210" s="131" t="s">
        <v>958</v>
      </c>
    </row>
    <row r="211" spans="1:15">
      <c r="A211" s="157">
        <v>209</v>
      </c>
      <c r="B211" s="178" t="s">
        <v>959</v>
      </c>
      <c r="C211" s="158" t="s">
        <v>1094</v>
      </c>
      <c r="D211" s="159">
        <v>3</v>
      </c>
      <c r="E211" s="159">
        <v>1</v>
      </c>
      <c r="F211" s="159">
        <v>2</v>
      </c>
      <c r="G211" s="159">
        <v>12</v>
      </c>
      <c r="H211" s="85" t="str">
        <f t="shared" si="12"/>
        <v>FD</v>
      </c>
      <c r="I211" s="85">
        <f t="shared" si="13"/>
        <v>50</v>
      </c>
      <c r="J211" s="85">
        <f t="shared" si="14"/>
        <v>52</v>
      </c>
      <c r="K211" s="85">
        <f t="shared" si="15"/>
        <v>72</v>
      </c>
      <c r="L211" s="79" t="s">
        <v>83</v>
      </c>
      <c r="O211" s="132" t="s">
        <v>959</v>
      </c>
    </row>
    <row r="212" spans="1:15">
      <c r="A212" s="157">
        <v>210</v>
      </c>
      <c r="B212" s="178" t="s">
        <v>960</v>
      </c>
      <c r="C212" s="158" t="s">
        <v>1094</v>
      </c>
      <c r="D212" s="159">
        <v>3</v>
      </c>
      <c r="E212" s="159">
        <v>1</v>
      </c>
      <c r="F212" s="159">
        <v>3</v>
      </c>
      <c r="G212" s="159">
        <v>4</v>
      </c>
      <c r="H212" s="85" t="str">
        <f t="shared" si="12"/>
        <v>FD</v>
      </c>
      <c r="I212" s="85">
        <f t="shared" si="13"/>
        <v>50</v>
      </c>
      <c r="J212" s="85">
        <f t="shared" si="14"/>
        <v>54</v>
      </c>
      <c r="K212" s="85">
        <f t="shared" si="15"/>
        <v>56</v>
      </c>
      <c r="L212" s="79" t="s">
        <v>83</v>
      </c>
      <c r="O212" s="131" t="s">
        <v>960</v>
      </c>
    </row>
    <row r="213" spans="1:15">
      <c r="A213" s="157">
        <v>211</v>
      </c>
      <c r="B213" s="178" t="s">
        <v>961</v>
      </c>
      <c r="C213" s="158" t="s">
        <v>1094</v>
      </c>
      <c r="D213" s="159">
        <v>3</v>
      </c>
      <c r="E213" s="159">
        <v>1</v>
      </c>
      <c r="F213" s="159">
        <v>3</v>
      </c>
      <c r="G213" s="159">
        <v>13</v>
      </c>
      <c r="H213" s="85" t="str">
        <f t="shared" si="12"/>
        <v>FD</v>
      </c>
      <c r="I213" s="85">
        <f t="shared" si="13"/>
        <v>50</v>
      </c>
      <c r="J213" s="85">
        <f t="shared" si="14"/>
        <v>54</v>
      </c>
      <c r="K213" s="85">
        <f t="shared" si="15"/>
        <v>74</v>
      </c>
      <c r="L213" s="79" t="s">
        <v>83</v>
      </c>
      <c r="O213" s="132" t="s">
        <v>961</v>
      </c>
    </row>
    <row r="214" spans="1:15">
      <c r="A214" s="157">
        <v>212</v>
      </c>
      <c r="B214" s="178" t="s">
        <v>962</v>
      </c>
      <c r="C214" s="158" t="s">
        <v>1094</v>
      </c>
      <c r="D214" s="159">
        <v>3</v>
      </c>
      <c r="E214" s="159">
        <v>1</v>
      </c>
      <c r="F214" s="159">
        <v>3</v>
      </c>
      <c r="G214" s="159">
        <v>14</v>
      </c>
      <c r="H214" s="85" t="str">
        <f t="shared" si="12"/>
        <v>FD</v>
      </c>
      <c r="I214" s="85">
        <f t="shared" si="13"/>
        <v>50</v>
      </c>
      <c r="J214" s="85">
        <f t="shared" si="14"/>
        <v>54</v>
      </c>
      <c r="K214" s="85">
        <f t="shared" si="15"/>
        <v>76</v>
      </c>
      <c r="L214" s="79" t="s">
        <v>83</v>
      </c>
      <c r="O214" s="132" t="s">
        <v>962</v>
      </c>
    </row>
    <row r="215" spans="1:15">
      <c r="A215" s="157">
        <v>213</v>
      </c>
      <c r="B215" s="178" t="s">
        <v>124</v>
      </c>
      <c r="C215" s="158" t="s">
        <v>1094</v>
      </c>
      <c r="D215" s="159">
        <v>3</v>
      </c>
      <c r="E215" s="159">
        <v>1</v>
      </c>
      <c r="F215" s="159">
        <v>5</v>
      </c>
      <c r="G215" s="159">
        <v>6</v>
      </c>
      <c r="H215" s="85" t="str">
        <f t="shared" si="12"/>
        <v>FD</v>
      </c>
      <c r="I215" s="85">
        <f t="shared" si="13"/>
        <v>50</v>
      </c>
      <c r="J215" s="85">
        <f t="shared" si="14"/>
        <v>58</v>
      </c>
      <c r="K215" s="85" t="str">
        <f t="shared" si="15"/>
        <v>5A</v>
      </c>
      <c r="L215" s="79" t="s">
        <v>83</v>
      </c>
      <c r="O215" s="132" t="s">
        <v>124</v>
      </c>
    </row>
    <row r="216" spans="1:15">
      <c r="A216" s="157">
        <v>214</v>
      </c>
      <c r="B216" s="178" t="s">
        <v>963</v>
      </c>
      <c r="C216" s="158" t="s">
        <v>1094</v>
      </c>
      <c r="D216" s="159">
        <v>3</v>
      </c>
      <c r="E216" s="159">
        <v>1</v>
      </c>
      <c r="F216" s="159">
        <v>15</v>
      </c>
      <c r="G216" s="159">
        <v>16</v>
      </c>
      <c r="H216" s="85" t="str">
        <f t="shared" si="12"/>
        <v>FD</v>
      </c>
      <c r="I216" s="85">
        <f t="shared" si="13"/>
        <v>50</v>
      </c>
      <c r="J216" s="85">
        <f t="shared" si="14"/>
        <v>78</v>
      </c>
      <c r="K216" s="85" t="str">
        <f t="shared" si="15"/>
        <v>7A</v>
      </c>
      <c r="L216" s="79" t="s">
        <v>83</v>
      </c>
      <c r="O216" s="132" t="s">
        <v>963</v>
      </c>
    </row>
    <row r="217" spans="1:15">
      <c r="A217" s="157">
        <v>215</v>
      </c>
      <c r="B217" s="178" t="s">
        <v>964</v>
      </c>
      <c r="C217" s="158" t="s">
        <v>1094</v>
      </c>
      <c r="D217" s="159">
        <v>3</v>
      </c>
      <c r="E217" s="159">
        <v>1</v>
      </c>
      <c r="F217" s="159">
        <v>15</v>
      </c>
      <c r="G217" s="159">
        <v>7</v>
      </c>
      <c r="H217" s="85" t="str">
        <f t="shared" si="12"/>
        <v>FD</v>
      </c>
      <c r="I217" s="85">
        <f t="shared" si="13"/>
        <v>50</v>
      </c>
      <c r="J217" s="85">
        <f t="shared" si="14"/>
        <v>78</v>
      </c>
      <c r="K217" s="85" t="str">
        <f t="shared" si="15"/>
        <v>5C</v>
      </c>
      <c r="L217" s="79" t="s">
        <v>83</v>
      </c>
      <c r="O217" s="131" t="s">
        <v>964</v>
      </c>
    </row>
    <row r="218" spans="1:15">
      <c r="A218" s="157">
        <v>216</v>
      </c>
      <c r="B218" s="178" t="s">
        <v>965</v>
      </c>
      <c r="C218" s="158" t="s">
        <v>1094</v>
      </c>
      <c r="D218" s="159">
        <v>3</v>
      </c>
      <c r="E218" s="159">
        <v>1</v>
      </c>
      <c r="F218" s="159">
        <v>15</v>
      </c>
      <c r="G218" s="159">
        <v>8</v>
      </c>
      <c r="H218" s="85" t="str">
        <f t="shared" si="12"/>
        <v>FD</v>
      </c>
      <c r="I218" s="85">
        <f t="shared" si="13"/>
        <v>50</v>
      </c>
      <c r="J218" s="85">
        <f t="shared" si="14"/>
        <v>78</v>
      </c>
      <c r="K218" s="85" t="str">
        <f t="shared" si="15"/>
        <v>5E</v>
      </c>
      <c r="L218" s="79" t="s">
        <v>83</v>
      </c>
      <c r="O218" s="132" t="s">
        <v>965</v>
      </c>
    </row>
    <row r="219" spans="1:15">
      <c r="A219" s="157">
        <v>217</v>
      </c>
      <c r="B219" s="181" t="s">
        <v>966</v>
      </c>
      <c r="C219" s="191" t="s">
        <v>1087</v>
      </c>
      <c r="D219" s="84">
        <v>3</v>
      </c>
      <c r="E219" s="84">
        <v>1</v>
      </c>
      <c r="F219" s="84">
        <v>2</v>
      </c>
      <c r="G219" s="84">
        <v>3</v>
      </c>
      <c r="H219" s="85" t="str">
        <f t="shared" si="12"/>
        <v>FB</v>
      </c>
      <c r="I219" s="85">
        <f t="shared" si="13"/>
        <v>50</v>
      </c>
      <c r="J219" s="85">
        <f t="shared" si="14"/>
        <v>52</v>
      </c>
      <c r="K219" s="85">
        <f t="shared" si="15"/>
        <v>54</v>
      </c>
      <c r="L219" s="79" t="s">
        <v>83</v>
      </c>
      <c r="O219" s="131" t="s">
        <v>966</v>
      </c>
    </row>
    <row r="220" spans="1:15">
      <c r="A220" s="157">
        <v>218</v>
      </c>
      <c r="B220" s="178" t="s">
        <v>967</v>
      </c>
      <c r="C220" s="159" t="s">
        <v>1077</v>
      </c>
      <c r="D220" s="159">
        <v>2</v>
      </c>
      <c r="E220" s="159">
        <v>1</v>
      </c>
      <c r="F220" s="159">
        <v>14</v>
      </c>
      <c r="G220" s="159"/>
      <c r="H220" s="85" t="str">
        <f t="shared" si="12"/>
        <v>ED</v>
      </c>
      <c r="I220" s="85">
        <f t="shared" si="13"/>
        <v>50</v>
      </c>
      <c r="J220" s="85">
        <f t="shared" si="14"/>
        <v>76</v>
      </c>
      <c r="K220" s="85" t="str">
        <f t="shared" si="15"/>
        <v>FF</v>
      </c>
      <c r="L220" s="79" t="s">
        <v>83</v>
      </c>
      <c r="O220" s="132" t="s">
        <v>967</v>
      </c>
    </row>
    <row r="221" spans="1:15" s="196" customFormat="1">
      <c r="A221" s="192">
        <v>219</v>
      </c>
      <c r="B221" s="193" t="s">
        <v>968</v>
      </c>
      <c r="C221" s="194" t="s">
        <v>1093</v>
      </c>
      <c r="D221" s="195">
        <v>2</v>
      </c>
      <c r="E221" s="195">
        <v>4</v>
      </c>
      <c r="F221" s="195">
        <v>5</v>
      </c>
      <c r="G221" s="195"/>
      <c r="H221" s="195" t="str">
        <f t="shared" si="12"/>
        <v>FB</v>
      </c>
      <c r="I221" s="195">
        <f t="shared" si="13"/>
        <v>56</v>
      </c>
      <c r="J221" s="195">
        <f t="shared" si="14"/>
        <v>58</v>
      </c>
      <c r="K221" s="195" t="str">
        <f t="shared" si="15"/>
        <v>FF</v>
      </c>
      <c r="L221" s="195" t="s">
        <v>83</v>
      </c>
      <c r="O221" s="193" t="s">
        <v>968</v>
      </c>
    </row>
    <row r="222" spans="1:15">
      <c r="A222" s="157">
        <v>220</v>
      </c>
      <c r="B222" s="178" t="s">
        <v>969</v>
      </c>
      <c r="C222" s="159" t="s">
        <v>1077</v>
      </c>
      <c r="D222" s="159">
        <v>3</v>
      </c>
      <c r="E222" s="159">
        <v>5</v>
      </c>
      <c r="F222" s="159">
        <v>6</v>
      </c>
      <c r="G222" s="159">
        <v>15</v>
      </c>
      <c r="H222" s="85" t="str">
        <f t="shared" si="12"/>
        <v>ED</v>
      </c>
      <c r="I222" s="85">
        <f t="shared" si="13"/>
        <v>58</v>
      </c>
      <c r="J222" s="85" t="str">
        <f t="shared" si="14"/>
        <v>5A</v>
      </c>
      <c r="K222" s="85">
        <f t="shared" si="15"/>
        <v>78</v>
      </c>
      <c r="L222" s="79" t="s">
        <v>83</v>
      </c>
      <c r="O222" s="132" t="s">
        <v>969</v>
      </c>
    </row>
    <row r="223" spans="1:15">
      <c r="A223" s="157">
        <v>221</v>
      </c>
      <c r="B223" s="178" t="s">
        <v>970</v>
      </c>
      <c r="C223" s="159" t="s">
        <v>1077</v>
      </c>
      <c r="D223" s="159">
        <v>3</v>
      </c>
      <c r="E223" s="159">
        <v>5</v>
      </c>
      <c r="F223" s="159">
        <v>16</v>
      </c>
      <c r="G223" s="159">
        <v>7</v>
      </c>
      <c r="H223" s="85" t="str">
        <f t="shared" si="12"/>
        <v>ED</v>
      </c>
      <c r="I223" s="85">
        <f t="shared" si="13"/>
        <v>58</v>
      </c>
      <c r="J223" s="85" t="str">
        <f t="shared" si="14"/>
        <v>7A</v>
      </c>
      <c r="K223" s="85" t="str">
        <f t="shared" si="15"/>
        <v>5C</v>
      </c>
      <c r="L223" s="79" t="s">
        <v>83</v>
      </c>
      <c r="O223" s="131" t="s">
        <v>970</v>
      </c>
    </row>
    <row r="224" spans="1:15">
      <c r="A224" s="157">
        <v>222</v>
      </c>
      <c r="B224" s="178" t="s">
        <v>971</v>
      </c>
      <c r="C224" s="159" t="s">
        <v>1077</v>
      </c>
      <c r="D224" s="159">
        <v>2</v>
      </c>
      <c r="E224" s="159">
        <v>5</v>
      </c>
      <c r="F224" s="159">
        <v>14</v>
      </c>
      <c r="G224" s="159"/>
      <c r="H224" s="85" t="str">
        <f t="shared" si="12"/>
        <v>ED</v>
      </c>
      <c r="I224" s="85">
        <f t="shared" si="13"/>
        <v>58</v>
      </c>
      <c r="J224" s="85">
        <f t="shared" si="14"/>
        <v>76</v>
      </c>
      <c r="K224" s="85" t="str">
        <f t="shared" si="15"/>
        <v>FF</v>
      </c>
      <c r="L224" s="79" t="s">
        <v>83</v>
      </c>
      <c r="O224" s="131" t="s">
        <v>971</v>
      </c>
    </row>
    <row r="225" spans="1:15">
      <c r="A225" s="157">
        <v>223</v>
      </c>
      <c r="B225" s="178" t="s">
        <v>972</v>
      </c>
      <c r="C225" s="159" t="s">
        <v>1078</v>
      </c>
      <c r="D225" s="159">
        <v>3</v>
      </c>
      <c r="E225" s="159">
        <v>1</v>
      </c>
      <c r="F225" s="159">
        <v>2</v>
      </c>
      <c r="G225" s="159">
        <v>11</v>
      </c>
      <c r="H225" s="85" t="str">
        <f t="shared" si="12"/>
        <v>EE</v>
      </c>
      <c r="I225" s="85">
        <f t="shared" si="13"/>
        <v>50</v>
      </c>
      <c r="J225" s="85">
        <f t="shared" si="14"/>
        <v>52</v>
      </c>
      <c r="K225" s="85">
        <f t="shared" si="15"/>
        <v>70</v>
      </c>
      <c r="L225" s="79" t="s">
        <v>83</v>
      </c>
      <c r="O225" s="131" t="s">
        <v>972</v>
      </c>
    </row>
    <row r="226" spans="1:15">
      <c r="A226" s="157">
        <v>224</v>
      </c>
      <c r="B226" s="178" t="s">
        <v>973</v>
      </c>
      <c r="C226" s="159" t="s">
        <v>1078</v>
      </c>
      <c r="D226" s="159">
        <v>3</v>
      </c>
      <c r="E226" s="159">
        <v>1</v>
      </c>
      <c r="F226" s="159">
        <v>12</v>
      </c>
      <c r="G226" s="159">
        <v>3</v>
      </c>
      <c r="H226" s="85" t="str">
        <f t="shared" si="12"/>
        <v>EE</v>
      </c>
      <c r="I226" s="85">
        <f t="shared" si="13"/>
        <v>50</v>
      </c>
      <c r="J226" s="85">
        <f t="shared" si="14"/>
        <v>72</v>
      </c>
      <c r="K226" s="85">
        <f t="shared" si="15"/>
        <v>54</v>
      </c>
      <c r="L226" s="79" t="s">
        <v>83</v>
      </c>
      <c r="O226" s="132" t="s">
        <v>973</v>
      </c>
    </row>
    <row r="227" spans="1:15">
      <c r="A227" s="157">
        <v>225</v>
      </c>
      <c r="B227" s="178" t="s">
        <v>974</v>
      </c>
      <c r="C227" s="159" t="s">
        <v>1078</v>
      </c>
      <c r="D227" s="159">
        <v>3</v>
      </c>
      <c r="E227" s="159">
        <v>1</v>
      </c>
      <c r="F227" s="159">
        <v>12</v>
      </c>
      <c r="G227" s="159">
        <v>4</v>
      </c>
      <c r="H227" s="85" t="str">
        <f t="shared" si="12"/>
        <v>EE</v>
      </c>
      <c r="I227" s="85">
        <f t="shared" si="13"/>
        <v>50</v>
      </c>
      <c r="J227" s="85">
        <f t="shared" si="14"/>
        <v>72</v>
      </c>
      <c r="K227" s="85">
        <f t="shared" si="15"/>
        <v>56</v>
      </c>
      <c r="L227" s="79" t="s">
        <v>83</v>
      </c>
      <c r="O227" s="132" t="s">
        <v>974</v>
      </c>
    </row>
    <row r="228" spans="1:15">
      <c r="A228" s="157">
        <v>226</v>
      </c>
      <c r="B228" s="178" t="s">
        <v>975</v>
      </c>
      <c r="C228" s="159" t="s">
        <v>1078</v>
      </c>
      <c r="D228" s="159">
        <v>3</v>
      </c>
      <c r="E228" s="159">
        <v>13</v>
      </c>
      <c r="F228" s="159">
        <v>14</v>
      </c>
      <c r="G228" s="159">
        <v>5</v>
      </c>
      <c r="H228" s="85" t="str">
        <f t="shared" si="12"/>
        <v>EE</v>
      </c>
      <c r="I228" s="85">
        <f t="shared" si="13"/>
        <v>74</v>
      </c>
      <c r="J228" s="85">
        <f t="shared" si="14"/>
        <v>76</v>
      </c>
      <c r="K228" s="85">
        <f t="shared" si="15"/>
        <v>58</v>
      </c>
      <c r="L228" s="79" t="s">
        <v>83</v>
      </c>
      <c r="O228" s="131" t="s">
        <v>975</v>
      </c>
    </row>
    <row r="229" spans="1:15">
      <c r="A229" s="157">
        <v>227</v>
      </c>
      <c r="B229" s="178" t="s">
        <v>976</v>
      </c>
      <c r="C229" s="159" t="s">
        <v>1077</v>
      </c>
      <c r="D229" s="159">
        <v>2</v>
      </c>
      <c r="E229" s="159">
        <v>8</v>
      </c>
      <c r="F229" s="159">
        <v>17</v>
      </c>
      <c r="G229" s="159"/>
      <c r="H229" s="85" t="str">
        <f t="shared" si="12"/>
        <v>ED</v>
      </c>
      <c r="I229" s="85" t="str">
        <f t="shared" si="13"/>
        <v>5E</v>
      </c>
      <c r="J229" s="85" t="str">
        <f t="shared" si="14"/>
        <v>7C</v>
      </c>
      <c r="K229" s="85" t="str">
        <f t="shared" si="15"/>
        <v>FF</v>
      </c>
      <c r="L229" s="79" t="s">
        <v>83</v>
      </c>
      <c r="O229" s="131" t="s">
        <v>976</v>
      </c>
    </row>
    <row r="230" spans="1:15">
      <c r="A230" s="157">
        <v>228</v>
      </c>
      <c r="B230" s="178" t="s">
        <v>977</v>
      </c>
      <c r="C230" s="159" t="s">
        <v>1096</v>
      </c>
      <c r="D230" s="159">
        <v>2</v>
      </c>
      <c r="E230" s="159">
        <v>3</v>
      </c>
      <c r="F230" s="159">
        <v>4</v>
      </c>
      <c r="G230" s="159"/>
      <c r="H230" s="85" t="str">
        <f t="shared" si="12"/>
        <v>A1</v>
      </c>
      <c r="I230" s="85">
        <f t="shared" si="13"/>
        <v>54</v>
      </c>
      <c r="J230" s="85">
        <f t="shared" si="14"/>
        <v>56</v>
      </c>
      <c r="K230" s="85" t="str">
        <f t="shared" si="15"/>
        <v>FF</v>
      </c>
      <c r="L230" s="79" t="s">
        <v>83</v>
      </c>
      <c r="O230" s="132" t="s">
        <v>977</v>
      </c>
    </row>
    <row r="231" spans="1:15">
      <c r="A231" s="157">
        <v>229</v>
      </c>
      <c r="B231" s="178" t="s">
        <v>978</v>
      </c>
      <c r="C231" s="159" t="s">
        <v>1079</v>
      </c>
      <c r="D231" s="159">
        <v>3</v>
      </c>
      <c r="E231" s="159">
        <v>1</v>
      </c>
      <c r="F231" s="159">
        <v>2</v>
      </c>
      <c r="G231" s="159">
        <v>11</v>
      </c>
      <c r="H231" s="85" t="str">
        <f t="shared" si="12"/>
        <v>EF</v>
      </c>
      <c r="I231" s="85">
        <f t="shared" si="13"/>
        <v>50</v>
      </c>
      <c r="J231" s="85">
        <f t="shared" si="14"/>
        <v>52</v>
      </c>
      <c r="K231" s="85">
        <f t="shared" si="15"/>
        <v>70</v>
      </c>
      <c r="L231" s="79" t="s">
        <v>83</v>
      </c>
      <c r="O231" s="131" t="s">
        <v>978</v>
      </c>
    </row>
    <row r="232" spans="1:15">
      <c r="A232" s="157">
        <v>230</v>
      </c>
      <c r="B232" s="178" t="s">
        <v>979</v>
      </c>
      <c r="C232" s="159" t="s">
        <v>1079</v>
      </c>
      <c r="D232" s="159">
        <v>3</v>
      </c>
      <c r="E232" s="159">
        <v>1</v>
      </c>
      <c r="F232" s="159">
        <v>12</v>
      </c>
      <c r="G232" s="159">
        <v>3</v>
      </c>
      <c r="H232" s="85" t="str">
        <f t="shared" si="12"/>
        <v>EF</v>
      </c>
      <c r="I232" s="85">
        <f t="shared" si="13"/>
        <v>50</v>
      </c>
      <c r="J232" s="85">
        <f t="shared" si="14"/>
        <v>72</v>
      </c>
      <c r="K232" s="85">
        <f t="shared" si="15"/>
        <v>54</v>
      </c>
      <c r="L232" s="79" t="s">
        <v>83</v>
      </c>
      <c r="O232" s="131" t="s">
        <v>979</v>
      </c>
    </row>
    <row r="233" spans="1:15">
      <c r="A233" s="157">
        <v>231</v>
      </c>
      <c r="B233" s="178" t="s">
        <v>980</v>
      </c>
      <c r="C233" s="159" t="s">
        <v>1079</v>
      </c>
      <c r="D233" s="159">
        <v>3</v>
      </c>
      <c r="E233" s="159">
        <v>1</v>
      </c>
      <c r="F233" s="159">
        <v>4</v>
      </c>
      <c r="G233" s="159">
        <v>13</v>
      </c>
      <c r="H233" s="85" t="str">
        <f t="shared" si="12"/>
        <v>EF</v>
      </c>
      <c r="I233" s="85">
        <f t="shared" si="13"/>
        <v>50</v>
      </c>
      <c r="J233" s="85">
        <f t="shared" si="14"/>
        <v>56</v>
      </c>
      <c r="K233" s="85">
        <f t="shared" si="15"/>
        <v>74</v>
      </c>
      <c r="L233" s="79" t="s">
        <v>83</v>
      </c>
      <c r="O233" s="132" t="s">
        <v>980</v>
      </c>
    </row>
    <row r="234" spans="1:15">
      <c r="A234" s="157">
        <v>232</v>
      </c>
      <c r="B234" s="178" t="s">
        <v>981</v>
      </c>
      <c r="C234" s="159" t="s">
        <v>1079</v>
      </c>
      <c r="D234" s="159">
        <v>3</v>
      </c>
      <c r="E234" s="159">
        <v>1</v>
      </c>
      <c r="F234" s="159">
        <v>14</v>
      </c>
      <c r="G234" s="159">
        <v>5</v>
      </c>
      <c r="H234" s="85" t="str">
        <f t="shared" si="12"/>
        <v>EF</v>
      </c>
      <c r="I234" s="85">
        <f t="shared" si="13"/>
        <v>50</v>
      </c>
      <c r="J234" s="85">
        <f t="shared" si="14"/>
        <v>76</v>
      </c>
      <c r="K234" s="85">
        <f t="shared" si="15"/>
        <v>58</v>
      </c>
      <c r="L234" s="79" t="s">
        <v>83</v>
      </c>
      <c r="O234" s="132" t="s">
        <v>981</v>
      </c>
    </row>
    <row r="235" spans="1:15">
      <c r="A235" s="157">
        <v>233</v>
      </c>
      <c r="B235" s="178" t="s">
        <v>982</v>
      </c>
      <c r="C235" s="159" t="s">
        <v>1079</v>
      </c>
      <c r="D235" s="159">
        <v>3</v>
      </c>
      <c r="E235" s="159">
        <v>1</v>
      </c>
      <c r="F235" s="159">
        <v>6</v>
      </c>
      <c r="G235" s="159">
        <v>15</v>
      </c>
      <c r="H235" s="85" t="str">
        <f t="shared" si="12"/>
        <v>EF</v>
      </c>
      <c r="I235" s="85">
        <f t="shared" si="13"/>
        <v>50</v>
      </c>
      <c r="J235" s="85" t="str">
        <f t="shared" si="14"/>
        <v>5A</v>
      </c>
      <c r="K235" s="85">
        <f t="shared" si="15"/>
        <v>78</v>
      </c>
      <c r="L235" s="79" t="s">
        <v>83</v>
      </c>
      <c r="O235" s="132" t="s">
        <v>982</v>
      </c>
    </row>
    <row r="236" spans="1:15">
      <c r="A236" s="157">
        <v>234</v>
      </c>
      <c r="B236" s="178" t="s">
        <v>983</v>
      </c>
      <c r="C236" s="159" t="s">
        <v>1079</v>
      </c>
      <c r="D236" s="159">
        <v>3</v>
      </c>
      <c r="E236" s="159">
        <v>16</v>
      </c>
      <c r="F236" s="159">
        <v>7</v>
      </c>
      <c r="G236" s="159">
        <v>8</v>
      </c>
      <c r="H236" s="85" t="str">
        <f t="shared" si="12"/>
        <v>EF</v>
      </c>
      <c r="I236" s="85" t="str">
        <f t="shared" si="13"/>
        <v>7A</v>
      </c>
      <c r="J236" s="85" t="str">
        <f t="shared" si="14"/>
        <v>5C</v>
      </c>
      <c r="K236" s="85" t="str">
        <f t="shared" si="15"/>
        <v>5E</v>
      </c>
      <c r="L236" s="79" t="s">
        <v>83</v>
      </c>
      <c r="O236" s="131" t="s">
        <v>983</v>
      </c>
    </row>
    <row r="237" spans="1:15">
      <c r="A237" s="157">
        <v>235</v>
      </c>
      <c r="B237" s="178" t="s">
        <v>984</v>
      </c>
      <c r="C237" s="159" t="s">
        <v>1078</v>
      </c>
      <c r="D237" s="159">
        <v>2</v>
      </c>
      <c r="E237" s="159">
        <v>6</v>
      </c>
      <c r="F237" s="159">
        <v>15</v>
      </c>
      <c r="G237" s="159"/>
      <c r="H237" s="85" t="str">
        <f t="shared" si="12"/>
        <v>EE</v>
      </c>
      <c r="I237" s="85" t="str">
        <f t="shared" si="13"/>
        <v>5A</v>
      </c>
      <c r="J237" s="85">
        <f t="shared" si="14"/>
        <v>78</v>
      </c>
      <c r="K237" s="85" t="str">
        <f t="shared" si="15"/>
        <v>FF</v>
      </c>
      <c r="L237" s="79" t="s">
        <v>83</v>
      </c>
      <c r="O237" s="132" t="s">
        <v>984</v>
      </c>
    </row>
    <row r="238" spans="1:15">
      <c r="A238" s="157">
        <v>236</v>
      </c>
      <c r="B238" s="178" t="s">
        <v>985</v>
      </c>
      <c r="C238" s="159" t="s">
        <v>1078</v>
      </c>
      <c r="D238" s="159">
        <v>3</v>
      </c>
      <c r="E238" s="159">
        <v>6</v>
      </c>
      <c r="F238" s="159">
        <v>16</v>
      </c>
      <c r="G238" s="159">
        <v>7</v>
      </c>
      <c r="H238" s="85" t="str">
        <f t="shared" si="12"/>
        <v>EE</v>
      </c>
      <c r="I238" s="85" t="str">
        <f t="shared" si="13"/>
        <v>5A</v>
      </c>
      <c r="J238" s="85" t="str">
        <f t="shared" si="14"/>
        <v>7A</v>
      </c>
      <c r="K238" s="85" t="str">
        <f t="shared" si="15"/>
        <v>5C</v>
      </c>
      <c r="L238" s="79" t="s">
        <v>83</v>
      </c>
      <c r="O238" s="131" t="s">
        <v>985</v>
      </c>
    </row>
    <row r="239" spans="1:15">
      <c r="A239" s="157">
        <v>237</v>
      </c>
      <c r="B239" s="178" t="s">
        <v>986</v>
      </c>
      <c r="C239" s="159" t="s">
        <v>1078</v>
      </c>
      <c r="D239" s="159">
        <v>3</v>
      </c>
      <c r="E239" s="159">
        <v>6</v>
      </c>
      <c r="F239" s="159">
        <v>8</v>
      </c>
      <c r="G239" s="159">
        <v>17</v>
      </c>
      <c r="H239" s="85" t="str">
        <f t="shared" si="12"/>
        <v>EE</v>
      </c>
      <c r="I239" s="85" t="str">
        <f t="shared" si="13"/>
        <v>5A</v>
      </c>
      <c r="J239" s="85" t="str">
        <f t="shared" si="14"/>
        <v>5E</v>
      </c>
      <c r="K239" s="85" t="str">
        <f t="shared" si="15"/>
        <v>7C</v>
      </c>
      <c r="L239" s="79" t="s">
        <v>83</v>
      </c>
      <c r="O239" s="131" t="s">
        <v>986</v>
      </c>
    </row>
    <row r="240" spans="1:15" s="196" customFormat="1">
      <c r="A240" s="192">
        <v>238</v>
      </c>
      <c r="B240" s="193"/>
      <c r="C240" s="194" t="s">
        <v>123</v>
      </c>
      <c r="D240" s="195">
        <v>3</v>
      </c>
      <c r="E240" s="195">
        <v>1</v>
      </c>
      <c r="F240" s="195">
        <v>17</v>
      </c>
      <c r="G240" s="195"/>
      <c r="H240" s="85" t="str">
        <f t="shared" si="12"/>
        <v>B0</v>
      </c>
      <c r="I240" s="85">
        <f t="shared" si="13"/>
        <v>50</v>
      </c>
      <c r="J240" s="85" t="str">
        <f t="shared" si="14"/>
        <v>7C</v>
      </c>
      <c r="K240" s="85" t="str">
        <f t="shared" si="15"/>
        <v>FF</v>
      </c>
      <c r="L240" s="195" t="s">
        <v>83</v>
      </c>
      <c r="O240" s="132" t="s">
        <v>125</v>
      </c>
    </row>
    <row r="241" spans="1:15" s="196" customFormat="1">
      <c r="A241" s="192">
        <v>239</v>
      </c>
      <c r="B241" s="193"/>
      <c r="C241" s="195" t="s">
        <v>121</v>
      </c>
      <c r="D241" s="195">
        <v>3</v>
      </c>
      <c r="E241" s="195">
        <v>14</v>
      </c>
      <c r="F241" s="195">
        <v>15</v>
      </c>
      <c r="G241" s="195"/>
      <c r="H241" s="85" t="str">
        <f t="shared" si="12"/>
        <v>EF</v>
      </c>
      <c r="I241" s="85">
        <f t="shared" si="13"/>
        <v>76</v>
      </c>
      <c r="J241" s="85">
        <f t="shared" si="14"/>
        <v>78</v>
      </c>
      <c r="K241" s="85" t="str">
        <f t="shared" si="15"/>
        <v>FF</v>
      </c>
      <c r="L241" s="195" t="s">
        <v>83</v>
      </c>
      <c r="O241" s="131" t="s">
        <v>972</v>
      </c>
    </row>
    <row r="242" spans="1:15" s="196" customFormat="1">
      <c r="A242" s="192">
        <v>240</v>
      </c>
      <c r="B242" s="193"/>
      <c r="C242" s="194" t="s">
        <v>122</v>
      </c>
      <c r="D242" s="195">
        <v>3</v>
      </c>
      <c r="E242" s="195">
        <v>14</v>
      </c>
      <c r="F242" s="195">
        <v>15</v>
      </c>
      <c r="G242" s="195">
        <v>16</v>
      </c>
      <c r="H242" s="85" t="str">
        <f t="shared" si="12"/>
        <v>F0</v>
      </c>
      <c r="I242" s="85">
        <f t="shared" si="13"/>
        <v>76</v>
      </c>
      <c r="J242" s="85">
        <f t="shared" si="14"/>
        <v>78</v>
      </c>
      <c r="K242" s="85" t="str">
        <f t="shared" si="15"/>
        <v>7A</v>
      </c>
      <c r="L242" s="195" t="s">
        <v>83</v>
      </c>
      <c r="O242" s="132" t="s">
        <v>973</v>
      </c>
    </row>
    <row r="243" spans="1:15" s="196" customFormat="1">
      <c r="A243" s="192">
        <v>241</v>
      </c>
      <c r="B243" s="193"/>
      <c r="C243" s="194" t="s">
        <v>122</v>
      </c>
      <c r="D243" s="195">
        <v>3</v>
      </c>
      <c r="E243" s="195">
        <v>14</v>
      </c>
      <c r="F243" s="195">
        <v>17</v>
      </c>
      <c r="G243" s="195"/>
      <c r="H243" s="85" t="str">
        <f t="shared" si="12"/>
        <v>F0</v>
      </c>
      <c r="I243" s="85">
        <f t="shared" si="13"/>
        <v>76</v>
      </c>
      <c r="J243" s="85" t="str">
        <f t="shared" si="14"/>
        <v>7C</v>
      </c>
      <c r="K243" s="85" t="str">
        <f t="shared" si="15"/>
        <v>FF</v>
      </c>
      <c r="L243" s="195" t="s">
        <v>83</v>
      </c>
      <c r="O243" s="132" t="s">
        <v>974</v>
      </c>
    </row>
    <row r="244" spans="1:15" s="196" customFormat="1">
      <c r="A244" s="192">
        <v>242</v>
      </c>
      <c r="B244" s="193"/>
      <c r="C244" s="194" t="s">
        <v>121</v>
      </c>
      <c r="D244" s="195">
        <v>3</v>
      </c>
      <c r="E244" s="195">
        <v>16</v>
      </c>
      <c r="F244" s="195">
        <v>17</v>
      </c>
      <c r="G244" s="195"/>
      <c r="H244" s="85" t="str">
        <f t="shared" si="12"/>
        <v>EF</v>
      </c>
      <c r="I244" s="85" t="str">
        <f t="shared" si="13"/>
        <v>7A</v>
      </c>
      <c r="J244" s="85" t="str">
        <f t="shared" si="14"/>
        <v>7C</v>
      </c>
      <c r="K244" s="85" t="str">
        <f t="shared" si="15"/>
        <v>FF</v>
      </c>
      <c r="L244" s="195" t="s">
        <v>83</v>
      </c>
      <c r="O244" s="131" t="s">
        <v>975</v>
      </c>
    </row>
    <row r="245" spans="1:15" s="196" customFormat="1">
      <c r="A245" s="192">
        <v>243</v>
      </c>
      <c r="B245" s="193"/>
      <c r="C245" s="194" t="s">
        <v>83</v>
      </c>
      <c r="D245" s="195">
        <v>3</v>
      </c>
      <c r="E245" s="195">
        <v>1</v>
      </c>
      <c r="F245" s="195">
        <v>2</v>
      </c>
      <c r="G245" s="195"/>
      <c r="H245" s="85" t="str">
        <f t="shared" si="12"/>
        <v>FF</v>
      </c>
      <c r="I245" s="85">
        <f t="shared" si="13"/>
        <v>50</v>
      </c>
      <c r="J245" s="85">
        <f t="shared" si="14"/>
        <v>52</v>
      </c>
      <c r="K245" s="85" t="str">
        <f t="shared" si="15"/>
        <v>FF</v>
      </c>
      <c r="L245" s="195" t="s">
        <v>83</v>
      </c>
      <c r="O245" s="132" t="s">
        <v>127</v>
      </c>
    </row>
    <row r="246" spans="1:15" s="196" customFormat="1">
      <c r="A246" s="192">
        <v>244</v>
      </c>
      <c r="B246" s="193"/>
      <c r="C246" s="195" t="s">
        <v>83</v>
      </c>
      <c r="D246" s="195">
        <v>3</v>
      </c>
      <c r="E246" s="195">
        <v>1</v>
      </c>
      <c r="F246" s="195">
        <v>3</v>
      </c>
      <c r="G246" s="195">
        <v>4</v>
      </c>
      <c r="H246" s="85" t="str">
        <f t="shared" si="12"/>
        <v>FF</v>
      </c>
      <c r="I246" s="85">
        <f t="shared" si="13"/>
        <v>50</v>
      </c>
      <c r="J246" s="85">
        <f t="shared" si="14"/>
        <v>54</v>
      </c>
      <c r="K246" s="85">
        <f t="shared" si="15"/>
        <v>56</v>
      </c>
      <c r="L246" s="195" t="s">
        <v>83</v>
      </c>
      <c r="O246" s="131" t="s">
        <v>976</v>
      </c>
    </row>
    <row r="247" spans="1:15" s="196" customFormat="1">
      <c r="A247" s="192">
        <v>245</v>
      </c>
      <c r="B247" s="193"/>
      <c r="C247" s="194" t="s">
        <v>83</v>
      </c>
      <c r="D247" s="195">
        <v>3</v>
      </c>
      <c r="E247" s="195">
        <v>5</v>
      </c>
      <c r="F247" s="195">
        <v>6</v>
      </c>
      <c r="G247" s="195"/>
      <c r="H247" s="85" t="str">
        <f t="shared" si="12"/>
        <v>FF</v>
      </c>
      <c r="I247" s="85">
        <f t="shared" si="13"/>
        <v>58</v>
      </c>
      <c r="J247" s="85" t="str">
        <f t="shared" si="14"/>
        <v>5A</v>
      </c>
      <c r="K247" s="85" t="str">
        <f t="shared" si="15"/>
        <v>FF</v>
      </c>
      <c r="L247" s="195" t="s">
        <v>83</v>
      </c>
      <c r="O247" s="132" t="s">
        <v>977</v>
      </c>
    </row>
    <row r="248" spans="1:15" s="196" customFormat="1">
      <c r="A248" s="192">
        <v>246</v>
      </c>
      <c r="B248" s="193"/>
      <c r="C248" s="194" t="s">
        <v>83</v>
      </c>
      <c r="D248" s="195">
        <v>3</v>
      </c>
      <c r="E248" s="195">
        <v>5</v>
      </c>
      <c r="F248" s="195">
        <v>7</v>
      </c>
      <c r="G248" s="195">
        <v>8</v>
      </c>
      <c r="H248" s="85" t="str">
        <f t="shared" si="12"/>
        <v>FF</v>
      </c>
      <c r="I248" s="85">
        <f t="shared" si="13"/>
        <v>58</v>
      </c>
      <c r="J248" s="85" t="str">
        <f t="shared" si="14"/>
        <v>5C</v>
      </c>
      <c r="K248" s="85" t="str">
        <f t="shared" si="15"/>
        <v>5E</v>
      </c>
      <c r="L248" s="195" t="s">
        <v>83</v>
      </c>
      <c r="O248" s="131" t="s">
        <v>978</v>
      </c>
    </row>
    <row r="249" spans="1:15" s="196" customFormat="1">
      <c r="A249" s="192">
        <v>247</v>
      </c>
      <c r="B249" s="193"/>
      <c r="C249" s="194" t="s">
        <v>126</v>
      </c>
      <c r="D249" s="195">
        <v>3</v>
      </c>
      <c r="E249" s="195">
        <v>1</v>
      </c>
      <c r="F249" s="195">
        <v>2</v>
      </c>
      <c r="G249" s="195">
        <v>3</v>
      </c>
      <c r="H249" s="85" t="str">
        <f t="shared" si="12"/>
        <v>A1</v>
      </c>
      <c r="I249" s="85">
        <f t="shared" si="13"/>
        <v>50</v>
      </c>
      <c r="J249" s="85">
        <f t="shared" si="14"/>
        <v>52</v>
      </c>
      <c r="K249" s="85">
        <f t="shared" si="15"/>
        <v>54</v>
      </c>
      <c r="L249" s="195" t="s">
        <v>83</v>
      </c>
      <c r="O249" s="131" t="s">
        <v>979</v>
      </c>
    </row>
    <row r="250" spans="1:15" s="196" customFormat="1">
      <c r="A250" s="192">
        <v>248</v>
      </c>
      <c r="B250" s="193"/>
      <c r="C250" s="194" t="s">
        <v>126</v>
      </c>
      <c r="D250" s="195">
        <v>3</v>
      </c>
      <c r="E250" s="195">
        <v>1</v>
      </c>
      <c r="F250" s="195">
        <v>4</v>
      </c>
      <c r="G250" s="195"/>
      <c r="H250" s="85" t="str">
        <f t="shared" si="12"/>
        <v>A1</v>
      </c>
      <c r="I250" s="85">
        <f t="shared" si="13"/>
        <v>50</v>
      </c>
      <c r="J250" s="85">
        <f t="shared" si="14"/>
        <v>56</v>
      </c>
      <c r="K250" s="85" t="str">
        <f t="shared" si="15"/>
        <v>FF</v>
      </c>
      <c r="L250" s="195" t="s">
        <v>83</v>
      </c>
      <c r="O250" s="132" t="s">
        <v>980</v>
      </c>
    </row>
    <row r="251" spans="1:15" s="196" customFormat="1">
      <c r="A251" s="192">
        <v>249</v>
      </c>
      <c r="B251" s="193"/>
      <c r="C251" s="194" t="s">
        <v>126</v>
      </c>
      <c r="D251" s="195">
        <v>3</v>
      </c>
      <c r="E251" s="195">
        <v>1</v>
      </c>
      <c r="F251" s="195">
        <v>5</v>
      </c>
      <c r="G251" s="195"/>
      <c r="H251" s="85" t="str">
        <f t="shared" si="12"/>
        <v>A1</v>
      </c>
      <c r="I251" s="85">
        <f t="shared" si="13"/>
        <v>50</v>
      </c>
      <c r="J251" s="85">
        <f t="shared" si="14"/>
        <v>58</v>
      </c>
      <c r="K251" s="85" t="str">
        <f t="shared" si="15"/>
        <v>FF</v>
      </c>
      <c r="L251" s="195" t="s">
        <v>83</v>
      </c>
      <c r="O251" s="132" t="s">
        <v>981</v>
      </c>
    </row>
    <row r="252" spans="1:15" s="196" customFormat="1">
      <c r="A252" s="192">
        <v>250</v>
      </c>
      <c r="B252" s="193"/>
      <c r="C252" s="194" t="s">
        <v>126</v>
      </c>
      <c r="D252" s="195">
        <v>3</v>
      </c>
      <c r="E252" s="195">
        <v>1</v>
      </c>
      <c r="F252" s="195">
        <v>6</v>
      </c>
      <c r="G252" s="195">
        <v>7</v>
      </c>
      <c r="H252" s="85" t="str">
        <f t="shared" si="12"/>
        <v>A1</v>
      </c>
      <c r="I252" s="85">
        <f t="shared" si="13"/>
        <v>50</v>
      </c>
      <c r="J252" s="85" t="str">
        <f t="shared" si="14"/>
        <v>5A</v>
      </c>
      <c r="K252" s="85" t="str">
        <f t="shared" si="15"/>
        <v>5C</v>
      </c>
      <c r="L252" s="195" t="s">
        <v>83</v>
      </c>
      <c r="O252" s="132" t="s">
        <v>982</v>
      </c>
    </row>
    <row r="253" spans="1:15" s="196" customFormat="1">
      <c r="A253" s="192">
        <v>251</v>
      </c>
      <c r="B253" s="193"/>
      <c r="C253" s="194" t="s">
        <v>126</v>
      </c>
      <c r="D253" s="195">
        <v>3</v>
      </c>
      <c r="E253" s="195">
        <v>1</v>
      </c>
      <c r="F253" s="195">
        <v>8</v>
      </c>
      <c r="G253" s="195">
        <v>11</v>
      </c>
      <c r="H253" s="85" t="str">
        <f t="shared" si="12"/>
        <v>A1</v>
      </c>
      <c r="I253" s="85">
        <f t="shared" si="13"/>
        <v>50</v>
      </c>
      <c r="J253" s="85" t="str">
        <f t="shared" si="14"/>
        <v>5E</v>
      </c>
      <c r="K253" s="85">
        <f t="shared" si="15"/>
        <v>70</v>
      </c>
      <c r="L253" s="195" t="s">
        <v>83</v>
      </c>
      <c r="O253" s="131" t="s">
        <v>432</v>
      </c>
    </row>
    <row r="254" spans="1:15" s="196" customFormat="1">
      <c r="A254" s="192">
        <v>252</v>
      </c>
      <c r="B254" s="193"/>
      <c r="C254" s="194" t="s">
        <v>126</v>
      </c>
      <c r="D254" s="195">
        <v>3</v>
      </c>
      <c r="E254" s="195">
        <v>1</v>
      </c>
      <c r="F254" s="195">
        <v>16</v>
      </c>
      <c r="G254" s="195">
        <v>17</v>
      </c>
      <c r="H254" s="85" t="str">
        <f t="shared" si="12"/>
        <v>A1</v>
      </c>
      <c r="I254" s="85">
        <f t="shared" si="13"/>
        <v>50</v>
      </c>
      <c r="J254" s="85" t="str">
        <f t="shared" si="14"/>
        <v>7A</v>
      </c>
      <c r="K254" s="85" t="str">
        <f t="shared" si="15"/>
        <v>7C</v>
      </c>
      <c r="L254" s="195" t="s">
        <v>83</v>
      </c>
      <c r="O254" s="131" t="s">
        <v>983</v>
      </c>
    </row>
    <row r="255" spans="1:15" s="196" customFormat="1">
      <c r="A255" s="192">
        <v>253</v>
      </c>
      <c r="B255" s="193"/>
      <c r="C255" s="194" t="s">
        <v>128</v>
      </c>
      <c r="D255" s="195">
        <v>3</v>
      </c>
      <c r="E255" s="195">
        <v>15</v>
      </c>
      <c r="F255" s="195">
        <v>16</v>
      </c>
      <c r="G255" s="195">
        <v>17</v>
      </c>
      <c r="H255" s="85" t="str">
        <f t="shared" si="12"/>
        <v>E0</v>
      </c>
      <c r="I255" s="85">
        <f t="shared" si="13"/>
        <v>78</v>
      </c>
      <c r="J255" s="85" t="str">
        <f t="shared" si="14"/>
        <v>7A</v>
      </c>
      <c r="K255" s="85" t="str">
        <f t="shared" si="15"/>
        <v>7C</v>
      </c>
      <c r="L255" s="195" t="s">
        <v>83</v>
      </c>
      <c r="O255" s="132" t="s">
        <v>984</v>
      </c>
    </row>
    <row r="256" spans="1:15" s="196" customFormat="1">
      <c r="A256" s="192">
        <v>254</v>
      </c>
      <c r="B256" s="193"/>
      <c r="C256" s="195">
        <v>83</v>
      </c>
      <c r="D256" s="195">
        <v>3</v>
      </c>
      <c r="E256" s="195">
        <v>15</v>
      </c>
      <c r="F256" s="195">
        <v>16</v>
      </c>
      <c r="G256" s="195">
        <v>17</v>
      </c>
      <c r="H256" s="85">
        <f t="shared" si="12"/>
        <v>83</v>
      </c>
      <c r="I256" s="85">
        <f t="shared" si="13"/>
        <v>78</v>
      </c>
      <c r="J256" s="85" t="str">
        <f t="shared" si="14"/>
        <v>7A</v>
      </c>
      <c r="K256" s="85" t="str">
        <f t="shared" si="15"/>
        <v>7C</v>
      </c>
      <c r="L256" s="195" t="s">
        <v>83</v>
      </c>
      <c r="O256" s="131" t="s">
        <v>985</v>
      </c>
    </row>
    <row r="257" spans="1:15" s="196" customFormat="1">
      <c r="A257" s="192">
        <v>255</v>
      </c>
      <c r="B257" s="193"/>
      <c r="C257" s="194" t="s">
        <v>129</v>
      </c>
      <c r="D257" s="195">
        <v>3</v>
      </c>
      <c r="E257" s="195">
        <v>1</v>
      </c>
      <c r="F257" s="195">
        <v>2</v>
      </c>
      <c r="G257" s="195">
        <v>3</v>
      </c>
      <c r="H257" s="85" t="str">
        <f t="shared" si="12"/>
        <v>CD</v>
      </c>
      <c r="I257" s="85">
        <f t="shared" si="13"/>
        <v>50</v>
      </c>
      <c r="J257" s="85">
        <f t="shared" si="14"/>
        <v>52</v>
      </c>
      <c r="K257" s="85">
        <f t="shared" si="15"/>
        <v>54</v>
      </c>
      <c r="L257" s="195" t="s">
        <v>83</v>
      </c>
      <c r="O257" s="131" t="s">
        <v>986</v>
      </c>
    </row>
    <row r="258" spans="1:15">
      <c r="B258" s="179"/>
      <c r="O258" s="196"/>
    </row>
    <row r="259" spans="1:15">
      <c r="B259" s="179"/>
    </row>
    <row r="260" spans="1:15">
      <c r="B260" s="179"/>
    </row>
    <row r="261" spans="1:15">
      <c r="B261" s="179"/>
    </row>
    <row r="262" spans="1:15">
      <c r="B262" s="179"/>
    </row>
    <row r="263" spans="1:15">
      <c r="B263" s="179"/>
    </row>
    <row r="264" spans="1:15">
      <c r="B264" s="179"/>
    </row>
    <row r="265" spans="1:15">
      <c r="B265" s="179"/>
    </row>
    <row r="266" spans="1:15">
      <c r="B266" s="179"/>
    </row>
    <row r="267" spans="1:15">
      <c r="B267" s="179"/>
    </row>
    <row r="268" spans="1:15">
      <c r="B268" s="179"/>
    </row>
    <row r="269" spans="1:15">
      <c r="B269" s="179"/>
    </row>
    <row r="270" spans="1:15">
      <c r="B270" s="179"/>
    </row>
    <row r="271" spans="1:15">
      <c r="B271" s="179"/>
    </row>
    <row r="272" spans="1:15">
      <c r="B272" s="179"/>
    </row>
    <row r="273" spans="2:2">
      <c r="B273" s="179"/>
    </row>
    <row r="274" spans="2:2">
      <c r="B274" s="179"/>
    </row>
    <row r="275" spans="2:2">
      <c r="B275" s="179"/>
    </row>
    <row r="276" spans="2:2">
      <c r="B276" s="179"/>
    </row>
    <row r="277" spans="2:2">
      <c r="B277" s="179"/>
    </row>
    <row r="278" spans="2:2">
      <c r="B278" s="179"/>
    </row>
    <row r="279" spans="2:2">
      <c r="B279" s="179"/>
    </row>
    <row r="280" spans="2:2">
      <c r="B280" s="179"/>
    </row>
    <row r="281" spans="2:2">
      <c r="B281" s="179"/>
    </row>
    <row r="282" spans="2:2">
      <c r="B282" s="179"/>
    </row>
    <row r="283" spans="2:2">
      <c r="B283" s="179"/>
    </row>
    <row r="284" spans="2:2">
      <c r="B284" s="179"/>
    </row>
    <row r="285" spans="2:2">
      <c r="B285" s="179"/>
    </row>
    <row r="286" spans="2:2">
      <c r="B286" s="179"/>
    </row>
    <row r="287" spans="2:2">
      <c r="B287" s="179"/>
    </row>
    <row r="288" spans="2:2">
      <c r="B288" s="179"/>
    </row>
    <row r="289" spans="2:2">
      <c r="B289" s="179"/>
    </row>
    <row r="290" spans="2:2">
      <c r="B290" s="179"/>
    </row>
    <row r="291" spans="2:2">
      <c r="B291" s="179"/>
    </row>
    <row r="292" spans="2:2">
      <c r="B292" s="179"/>
    </row>
    <row r="293" spans="2:2">
      <c r="B293" s="179"/>
    </row>
    <row r="294" spans="2:2">
      <c r="B294" s="179"/>
    </row>
    <row r="295" spans="2:2">
      <c r="B295" s="179"/>
    </row>
    <row r="296" spans="2:2">
      <c r="B296" s="179"/>
    </row>
    <row r="297" spans="2:2">
      <c r="B297" s="179"/>
    </row>
    <row r="298" spans="2:2">
      <c r="B298" s="179"/>
    </row>
    <row r="299" spans="2:2">
      <c r="B299" s="179"/>
    </row>
    <row r="300" spans="2:2">
      <c r="B300" s="179"/>
    </row>
    <row r="301" spans="2:2">
      <c r="B301" s="179"/>
    </row>
    <row r="302" spans="2:2">
      <c r="B302" s="179"/>
    </row>
    <row r="303" spans="2:2">
      <c r="B303" s="179"/>
    </row>
    <row r="304" spans="2:2">
      <c r="B304" s="179"/>
    </row>
    <row r="305" spans="2:2">
      <c r="B305" s="179"/>
    </row>
    <row r="306" spans="2:2">
      <c r="B306" s="179"/>
    </row>
    <row r="307" spans="2:2">
      <c r="B307" s="179"/>
    </row>
    <row r="308" spans="2:2">
      <c r="B308" s="179"/>
    </row>
    <row r="309" spans="2:2">
      <c r="B309" s="179"/>
    </row>
    <row r="310" spans="2:2">
      <c r="B310" s="179"/>
    </row>
    <row r="311" spans="2:2">
      <c r="B311" s="179"/>
    </row>
    <row r="312" spans="2:2">
      <c r="B312" s="179"/>
    </row>
    <row r="313" spans="2:2">
      <c r="B313" s="179"/>
    </row>
    <row r="314" spans="2:2">
      <c r="B314" s="179"/>
    </row>
    <row r="315" spans="2:2">
      <c r="B315" s="179"/>
    </row>
    <row r="316" spans="2:2">
      <c r="B316" s="179"/>
    </row>
    <row r="317" spans="2:2">
      <c r="B317" s="179"/>
    </row>
    <row r="318" spans="2:2">
      <c r="B318" s="179"/>
    </row>
    <row r="319" spans="2:2">
      <c r="B319" s="179"/>
    </row>
    <row r="320" spans="2:2">
      <c r="B320" s="179"/>
    </row>
    <row r="321" spans="2:2">
      <c r="B321" s="179"/>
    </row>
    <row r="322" spans="2:2">
      <c r="B322" s="179"/>
    </row>
    <row r="323" spans="2:2">
      <c r="B323" s="179"/>
    </row>
    <row r="324" spans="2:2">
      <c r="B324" s="179"/>
    </row>
    <row r="325" spans="2:2">
      <c r="B325" s="179"/>
    </row>
    <row r="326" spans="2:2">
      <c r="B326" s="179"/>
    </row>
    <row r="327" spans="2:2">
      <c r="B327" s="179"/>
    </row>
    <row r="328" spans="2:2">
      <c r="B328" s="179"/>
    </row>
    <row r="329" spans="2:2">
      <c r="B329" s="179"/>
    </row>
    <row r="330" spans="2:2">
      <c r="B330" s="179"/>
    </row>
    <row r="331" spans="2:2">
      <c r="B331" s="179"/>
    </row>
    <row r="332" spans="2:2">
      <c r="B332" s="179"/>
    </row>
    <row r="333" spans="2:2">
      <c r="B333" s="179"/>
    </row>
    <row r="334" spans="2:2">
      <c r="B334" s="179"/>
    </row>
    <row r="335" spans="2:2">
      <c r="B335" s="179"/>
    </row>
    <row r="336" spans="2:2">
      <c r="B336" s="179"/>
    </row>
    <row r="337" spans="2:2">
      <c r="B337" s="179"/>
    </row>
    <row r="338" spans="2:2">
      <c r="B338" s="179"/>
    </row>
    <row r="339" spans="2:2">
      <c r="B339" s="179"/>
    </row>
    <row r="340" spans="2:2">
      <c r="B340" s="179"/>
    </row>
    <row r="341" spans="2:2">
      <c r="B341" s="179"/>
    </row>
    <row r="342" spans="2:2">
      <c r="B342" s="179"/>
    </row>
    <row r="343" spans="2:2">
      <c r="B343" s="179"/>
    </row>
    <row r="344" spans="2:2">
      <c r="B344" s="179"/>
    </row>
    <row r="345" spans="2:2">
      <c r="B345" s="179"/>
    </row>
    <row r="346" spans="2:2">
      <c r="B346" s="179"/>
    </row>
    <row r="347" spans="2:2">
      <c r="B347" s="179"/>
    </row>
    <row r="348" spans="2:2">
      <c r="B348" s="179"/>
    </row>
    <row r="349" spans="2:2">
      <c r="B349" s="179"/>
    </row>
    <row r="350" spans="2:2">
      <c r="B350" s="179"/>
    </row>
    <row r="351" spans="2:2">
      <c r="B351" s="179"/>
    </row>
    <row r="352" spans="2:2">
      <c r="B352" s="179"/>
    </row>
    <row r="353" spans="2:2">
      <c r="B353" s="179"/>
    </row>
    <row r="354" spans="2:2">
      <c r="B354" s="179"/>
    </row>
    <row r="355" spans="2:2">
      <c r="B355" s="179"/>
    </row>
    <row r="356" spans="2:2">
      <c r="B356" s="179"/>
    </row>
    <row r="357" spans="2:2">
      <c r="B357" s="179"/>
    </row>
    <row r="358" spans="2:2">
      <c r="B358" s="179"/>
    </row>
    <row r="359" spans="2:2">
      <c r="B359" s="179"/>
    </row>
    <row r="360" spans="2:2">
      <c r="B360" s="179"/>
    </row>
    <row r="361" spans="2:2">
      <c r="B361" s="179"/>
    </row>
    <row r="362" spans="2:2">
      <c r="B362" s="179"/>
    </row>
    <row r="363" spans="2:2">
      <c r="B363" s="179"/>
    </row>
    <row r="364" spans="2:2">
      <c r="B364" s="179"/>
    </row>
    <row r="365" spans="2:2">
      <c r="B365" s="179"/>
    </row>
    <row r="366" spans="2:2">
      <c r="B366" s="179"/>
    </row>
    <row r="367" spans="2:2">
      <c r="B367" s="179"/>
    </row>
    <row r="368" spans="2:2">
      <c r="B368" s="179"/>
    </row>
    <row r="369" spans="2:2">
      <c r="B369" s="179"/>
    </row>
    <row r="370" spans="2:2">
      <c r="B370" s="179"/>
    </row>
    <row r="371" spans="2:2">
      <c r="B371" s="179"/>
    </row>
    <row r="372" spans="2:2">
      <c r="B372" s="179"/>
    </row>
    <row r="373" spans="2:2">
      <c r="B373" s="179"/>
    </row>
    <row r="374" spans="2:2">
      <c r="B374" s="179"/>
    </row>
    <row r="375" spans="2:2">
      <c r="B375" s="179"/>
    </row>
    <row r="376" spans="2:2">
      <c r="B376" s="179"/>
    </row>
    <row r="377" spans="2:2">
      <c r="B377" s="179"/>
    </row>
    <row r="378" spans="2:2">
      <c r="B378" s="179"/>
    </row>
    <row r="379" spans="2:2">
      <c r="B379" s="179"/>
    </row>
    <row r="380" spans="2:2">
      <c r="B380" s="179"/>
    </row>
    <row r="381" spans="2:2">
      <c r="B381" s="179"/>
    </row>
    <row r="382" spans="2:2">
      <c r="B382" s="179"/>
    </row>
    <row r="383" spans="2:2">
      <c r="B383" s="179"/>
    </row>
    <row r="384" spans="2:2">
      <c r="B384" s="179"/>
    </row>
    <row r="385" spans="2:2">
      <c r="B385" s="179"/>
    </row>
    <row r="386" spans="2:2">
      <c r="B386" s="179"/>
    </row>
    <row r="387" spans="2:2">
      <c r="B387" s="179"/>
    </row>
    <row r="388" spans="2:2">
      <c r="B388" s="179"/>
    </row>
    <row r="389" spans="2:2">
      <c r="B389" s="179"/>
    </row>
    <row r="390" spans="2:2">
      <c r="B390" s="179"/>
    </row>
    <row r="391" spans="2:2">
      <c r="B391" s="179"/>
    </row>
    <row r="392" spans="2:2">
      <c r="B392" s="179"/>
    </row>
    <row r="393" spans="2:2">
      <c r="B393" s="179"/>
    </row>
    <row r="394" spans="2:2">
      <c r="B394" s="179"/>
    </row>
    <row r="395" spans="2:2">
      <c r="B395" s="179"/>
    </row>
    <row r="396" spans="2:2">
      <c r="B396" s="179"/>
    </row>
    <row r="397" spans="2:2">
      <c r="B397" s="179"/>
    </row>
    <row r="398" spans="2:2">
      <c r="B398" s="179"/>
    </row>
    <row r="399" spans="2:2">
      <c r="B399" s="179"/>
    </row>
    <row r="400" spans="2:2">
      <c r="B400" s="179"/>
    </row>
    <row r="401" spans="2:2">
      <c r="B401" s="179"/>
    </row>
    <row r="402" spans="2:2">
      <c r="B402" s="179"/>
    </row>
    <row r="403" spans="2:2">
      <c r="B403" s="179"/>
    </row>
    <row r="404" spans="2:2">
      <c r="B404" s="179"/>
    </row>
    <row r="405" spans="2:2">
      <c r="B405" s="179"/>
    </row>
    <row r="406" spans="2:2">
      <c r="B406" s="179"/>
    </row>
    <row r="407" spans="2:2">
      <c r="B407" s="179"/>
    </row>
    <row r="408" spans="2:2">
      <c r="B408" s="179"/>
    </row>
    <row r="409" spans="2:2">
      <c r="B409" s="179"/>
    </row>
    <row r="410" spans="2:2">
      <c r="B410" s="179"/>
    </row>
    <row r="411" spans="2:2">
      <c r="B411" s="179"/>
    </row>
    <row r="412" spans="2:2">
      <c r="B412" s="179"/>
    </row>
    <row r="413" spans="2:2">
      <c r="B413" s="179"/>
    </row>
    <row r="414" spans="2:2">
      <c r="B414" s="179"/>
    </row>
    <row r="415" spans="2:2">
      <c r="B415" s="179"/>
    </row>
    <row r="416" spans="2:2">
      <c r="B416" s="179"/>
    </row>
    <row r="417" spans="2:2">
      <c r="B417" s="179"/>
    </row>
    <row r="418" spans="2:2">
      <c r="B418" s="179"/>
    </row>
    <row r="419" spans="2:2">
      <c r="B419" s="179"/>
    </row>
    <row r="420" spans="2:2">
      <c r="B420" s="179"/>
    </row>
    <row r="421" spans="2:2">
      <c r="B421" s="179"/>
    </row>
    <row r="422" spans="2:2">
      <c r="B422" s="179"/>
    </row>
    <row r="423" spans="2:2">
      <c r="B423" s="179"/>
    </row>
    <row r="424" spans="2:2">
      <c r="B424" s="179"/>
    </row>
    <row r="425" spans="2:2">
      <c r="B425" s="179"/>
    </row>
    <row r="426" spans="2:2">
      <c r="B426" s="179"/>
    </row>
    <row r="427" spans="2:2">
      <c r="B427" s="179"/>
    </row>
    <row r="428" spans="2:2">
      <c r="B428" s="179"/>
    </row>
    <row r="429" spans="2:2">
      <c r="B429" s="179"/>
    </row>
    <row r="430" spans="2:2">
      <c r="B430" s="179"/>
    </row>
    <row r="431" spans="2:2">
      <c r="B431" s="179"/>
    </row>
    <row r="432" spans="2:2">
      <c r="B432" s="179"/>
    </row>
    <row r="433" spans="2:2">
      <c r="B433" s="179"/>
    </row>
    <row r="434" spans="2:2">
      <c r="B434" s="179"/>
    </row>
    <row r="435" spans="2:2">
      <c r="B435" s="179"/>
    </row>
    <row r="436" spans="2:2">
      <c r="B436" s="179"/>
    </row>
    <row r="437" spans="2:2">
      <c r="B437" s="179"/>
    </row>
    <row r="438" spans="2:2">
      <c r="B438" s="179"/>
    </row>
    <row r="439" spans="2:2">
      <c r="B439" s="179"/>
    </row>
    <row r="440" spans="2:2">
      <c r="B440" s="179"/>
    </row>
    <row r="441" spans="2:2">
      <c r="B441" s="179"/>
    </row>
    <row r="442" spans="2:2">
      <c r="B442" s="179"/>
    </row>
    <row r="443" spans="2:2">
      <c r="B443" s="179"/>
    </row>
    <row r="444" spans="2:2">
      <c r="B444" s="179"/>
    </row>
    <row r="445" spans="2:2">
      <c r="B445" s="179"/>
    </row>
    <row r="446" spans="2:2">
      <c r="B446" s="179"/>
    </row>
    <row r="447" spans="2:2">
      <c r="B447" s="179"/>
    </row>
    <row r="448" spans="2:2">
      <c r="B448" s="179"/>
    </row>
    <row r="449" spans="2:2">
      <c r="B449" s="179"/>
    </row>
    <row r="450" spans="2:2">
      <c r="B450" s="179"/>
    </row>
    <row r="451" spans="2:2">
      <c r="B451" s="179"/>
    </row>
    <row r="452" spans="2:2">
      <c r="B452" s="179"/>
    </row>
    <row r="453" spans="2:2">
      <c r="B453" s="179"/>
    </row>
    <row r="454" spans="2:2">
      <c r="B454" s="179"/>
    </row>
    <row r="455" spans="2:2">
      <c r="B455" s="179"/>
    </row>
    <row r="456" spans="2:2">
      <c r="B456" s="179"/>
    </row>
    <row r="457" spans="2:2">
      <c r="B457" s="179"/>
    </row>
    <row r="458" spans="2:2">
      <c r="B458" s="179"/>
    </row>
    <row r="459" spans="2:2">
      <c r="B459" s="179"/>
    </row>
    <row r="460" spans="2:2">
      <c r="B460" s="179"/>
    </row>
    <row r="461" spans="2:2">
      <c r="B461" s="179"/>
    </row>
    <row r="462" spans="2:2">
      <c r="B462" s="179"/>
    </row>
    <row r="463" spans="2:2">
      <c r="B463" s="179"/>
    </row>
    <row r="464" spans="2:2">
      <c r="B464" s="179"/>
    </row>
    <row r="465" spans="2:2">
      <c r="B465" s="179"/>
    </row>
    <row r="466" spans="2:2">
      <c r="B466" s="179"/>
    </row>
    <row r="467" spans="2:2">
      <c r="B467" s="179"/>
    </row>
    <row r="468" spans="2:2">
      <c r="B468" s="179"/>
    </row>
    <row r="469" spans="2:2">
      <c r="B469" s="179"/>
    </row>
    <row r="470" spans="2:2">
      <c r="B470" s="179"/>
    </row>
    <row r="471" spans="2:2">
      <c r="B471" s="179"/>
    </row>
    <row r="472" spans="2:2">
      <c r="B472" s="179"/>
    </row>
    <row r="473" spans="2:2">
      <c r="B473" s="179"/>
    </row>
    <row r="474" spans="2:2">
      <c r="B474" s="179"/>
    </row>
    <row r="475" spans="2:2">
      <c r="B475" s="179"/>
    </row>
    <row r="476" spans="2:2">
      <c r="B476" s="179"/>
    </row>
    <row r="477" spans="2:2">
      <c r="B477" s="179"/>
    </row>
    <row r="478" spans="2:2">
      <c r="B478" s="179"/>
    </row>
    <row r="479" spans="2:2">
      <c r="B479" s="179"/>
    </row>
    <row r="480" spans="2:2">
      <c r="B480" s="179"/>
    </row>
    <row r="481" spans="2:2">
      <c r="B481" s="179"/>
    </row>
    <row r="482" spans="2:2">
      <c r="B482" s="179"/>
    </row>
    <row r="483" spans="2:2">
      <c r="B483" s="179"/>
    </row>
    <row r="484" spans="2:2">
      <c r="B484" s="179"/>
    </row>
    <row r="485" spans="2:2">
      <c r="B485" s="179"/>
    </row>
    <row r="486" spans="2:2">
      <c r="B486" s="179"/>
    </row>
    <row r="487" spans="2:2">
      <c r="B487" s="179"/>
    </row>
    <row r="488" spans="2:2">
      <c r="B488" s="179"/>
    </row>
    <row r="489" spans="2:2">
      <c r="B489" s="179"/>
    </row>
    <row r="490" spans="2:2">
      <c r="B490" s="179"/>
    </row>
    <row r="491" spans="2:2">
      <c r="B491" s="179"/>
    </row>
    <row r="492" spans="2:2">
      <c r="B492" s="179"/>
    </row>
    <row r="493" spans="2:2">
      <c r="B493" s="179"/>
    </row>
    <row r="494" spans="2:2">
      <c r="B494" s="179"/>
    </row>
    <row r="495" spans="2:2">
      <c r="B495" s="179"/>
    </row>
    <row r="496" spans="2:2">
      <c r="B496" s="179"/>
    </row>
    <row r="497" spans="2:2">
      <c r="B497" s="179"/>
    </row>
    <row r="498" spans="2:2">
      <c r="B498" s="179"/>
    </row>
    <row r="499" spans="2:2">
      <c r="B499" s="179"/>
    </row>
    <row r="500" spans="2:2">
      <c r="B500" s="179"/>
    </row>
    <row r="501" spans="2:2">
      <c r="B501" s="179"/>
    </row>
    <row r="502" spans="2:2">
      <c r="B502" s="179"/>
    </row>
    <row r="503" spans="2:2">
      <c r="B503" s="179"/>
    </row>
    <row r="504" spans="2:2">
      <c r="B504" s="179"/>
    </row>
    <row r="505" spans="2:2">
      <c r="B505" s="179"/>
    </row>
    <row r="506" spans="2:2">
      <c r="B506" s="179"/>
    </row>
    <row r="507" spans="2:2">
      <c r="B507" s="179"/>
    </row>
    <row r="508" spans="2:2">
      <c r="B508" s="179"/>
    </row>
    <row r="509" spans="2:2">
      <c r="B509" s="179"/>
    </row>
    <row r="510" spans="2:2">
      <c r="B510" s="179"/>
    </row>
    <row r="511" spans="2:2">
      <c r="B511" s="179"/>
    </row>
    <row r="512" spans="2:2">
      <c r="B512" s="179"/>
    </row>
    <row r="513" spans="2:2">
      <c r="B513" s="179"/>
    </row>
    <row r="514" spans="2:2">
      <c r="B514" s="179"/>
    </row>
    <row r="515" spans="2:2">
      <c r="B515" s="179"/>
    </row>
    <row r="516" spans="2:2">
      <c r="B516" s="179"/>
    </row>
    <row r="517" spans="2:2">
      <c r="B517" s="179"/>
    </row>
    <row r="518" spans="2:2">
      <c r="B518" s="179"/>
    </row>
    <row r="519" spans="2:2">
      <c r="B519" s="179"/>
    </row>
    <row r="520" spans="2:2">
      <c r="B520" s="179"/>
    </row>
    <row r="521" spans="2:2">
      <c r="B521" s="179"/>
    </row>
    <row r="522" spans="2:2">
      <c r="B522" s="179"/>
    </row>
    <row r="523" spans="2:2">
      <c r="B523" s="179"/>
    </row>
    <row r="524" spans="2:2">
      <c r="B524" s="179"/>
    </row>
    <row r="525" spans="2:2">
      <c r="B525" s="179"/>
    </row>
    <row r="526" spans="2:2">
      <c r="B526" s="179"/>
    </row>
    <row r="527" spans="2:2">
      <c r="B527" s="179"/>
    </row>
    <row r="528" spans="2:2">
      <c r="B528" s="179"/>
    </row>
    <row r="529" spans="2:2">
      <c r="B529" s="179"/>
    </row>
    <row r="530" spans="2:2">
      <c r="B530" s="179"/>
    </row>
    <row r="531" spans="2:2">
      <c r="B531" s="179"/>
    </row>
    <row r="532" spans="2:2">
      <c r="B532" s="179"/>
    </row>
    <row r="533" spans="2:2">
      <c r="B533" s="179"/>
    </row>
    <row r="534" spans="2:2">
      <c r="B534" s="179"/>
    </row>
    <row r="535" spans="2:2">
      <c r="B535" s="179"/>
    </row>
    <row r="536" spans="2:2">
      <c r="B536" s="179"/>
    </row>
    <row r="537" spans="2:2">
      <c r="B537" s="179"/>
    </row>
    <row r="538" spans="2:2">
      <c r="B538" s="179"/>
    </row>
    <row r="539" spans="2:2">
      <c r="B539" s="179"/>
    </row>
    <row r="540" spans="2:2">
      <c r="B540" s="179"/>
    </row>
    <row r="541" spans="2:2">
      <c r="B541" s="179"/>
    </row>
    <row r="542" spans="2:2">
      <c r="B542" s="179"/>
    </row>
    <row r="543" spans="2:2">
      <c r="B543" s="179"/>
    </row>
    <row r="544" spans="2:2">
      <c r="B544" s="179"/>
    </row>
    <row r="545" spans="2:2">
      <c r="B545" s="179"/>
    </row>
    <row r="546" spans="2:2">
      <c r="B546" s="179"/>
    </row>
    <row r="547" spans="2:2">
      <c r="B547" s="179"/>
    </row>
    <row r="548" spans="2:2">
      <c r="B548" s="179"/>
    </row>
    <row r="549" spans="2:2">
      <c r="B549" s="179"/>
    </row>
    <row r="550" spans="2:2">
      <c r="B550" s="179"/>
    </row>
    <row r="551" spans="2:2">
      <c r="B551" s="179"/>
    </row>
    <row r="552" spans="2:2">
      <c r="B552" s="179"/>
    </row>
    <row r="553" spans="2:2">
      <c r="B553" s="179"/>
    </row>
    <row r="554" spans="2:2">
      <c r="B554" s="179"/>
    </row>
    <row r="555" spans="2:2">
      <c r="B555" s="179"/>
    </row>
    <row r="556" spans="2:2">
      <c r="B556" s="179"/>
    </row>
    <row r="557" spans="2:2">
      <c r="B557" s="179"/>
    </row>
    <row r="558" spans="2:2">
      <c r="B558" s="179"/>
    </row>
    <row r="559" spans="2:2">
      <c r="B559" s="179"/>
    </row>
    <row r="560" spans="2:2">
      <c r="B560" s="179"/>
    </row>
    <row r="561" spans="2:2">
      <c r="B561" s="179"/>
    </row>
    <row r="562" spans="2:2">
      <c r="B562" s="179"/>
    </row>
    <row r="563" spans="2:2">
      <c r="B563" s="179"/>
    </row>
    <row r="564" spans="2:2">
      <c r="B564" s="179"/>
    </row>
    <row r="565" spans="2:2">
      <c r="B565" s="179"/>
    </row>
    <row r="566" spans="2:2">
      <c r="B566" s="179"/>
    </row>
    <row r="567" spans="2:2">
      <c r="B567" s="179"/>
    </row>
    <row r="568" spans="2:2">
      <c r="B568" s="179"/>
    </row>
    <row r="569" spans="2:2">
      <c r="B569" s="179"/>
    </row>
    <row r="570" spans="2:2">
      <c r="B570" s="179"/>
    </row>
    <row r="571" spans="2:2">
      <c r="B571" s="179"/>
    </row>
    <row r="572" spans="2:2">
      <c r="B572" s="179"/>
    </row>
    <row r="573" spans="2:2">
      <c r="B573" s="179"/>
    </row>
    <row r="574" spans="2:2">
      <c r="B574" s="179"/>
    </row>
    <row r="575" spans="2:2">
      <c r="B575" s="179"/>
    </row>
    <row r="576" spans="2:2">
      <c r="B576" s="179"/>
    </row>
    <row r="577" spans="2:2">
      <c r="B577" s="179"/>
    </row>
    <row r="578" spans="2:2">
      <c r="B578" s="179"/>
    </row>
    <row r="579" spans="2:2">
      <c r="B579" s="179"/>
    </row>
    <row r="580" spans="2:2">
      <c r="B580" s="179"/>
    </row>
    <row r="581" spans="2:2">
      <c r="B581" s="179"/>
    </row>
    <row r="582" spans="2:2">
      <c r="B582" s="179"/>
    </row>
    <row r="583" spans="2:2">
      <c r="B583" s="179"/>
    </row>
    <row r="584" spans="2:2">
      <c r="B584" s="179"/>
    </row>
    <row r="585" spans="2:2">
      <c r="B585" s="179"/>
    </row>
    <row r="586" spans="2:2">
      <c r="B586" s="179"/>
    </row>
    <row r="587" spans="2:2">
      <c r="B587" s="179"/>
    </row>
    <row r="588" spans="2:2">
      <c r="B588" s="179"/>
    </row>
    <row r="589" spans="2:2">
      <c r="B589" s="179"/>
    </row>
    <row r="590" spans="2:2">
      <c r="B590" s="179"/>
    </row>
    <row r="591" spans="2:2">
      <c r="B591" s="179"/>
    </row>
    <row r="592" spans="2:2">
      <c r="B592" s="179"/>
    </row>
    <row r="593" spans="2:2">
      <c r="B593" s="179"/>
    </row>
    <row r="594" spans="2:2">
      <c r="B594" s="179"/>
    </row>
    <row r="595" spans="2:2">
      <c r="B595" s="179"/>
    </row>
    <row r="596" spans="2:2">
      <c r="B596" s="179"/>
    </row>
    <row r="597" spans="2:2">
      <c r="B597" s="179"/>
    </row>
    <row r="598" spans="2:2">
      <c r="B598" s="179"/>
    </row>
    <row r="599" spans="2:2">
      <c r="B599" s="179"/>
    </row>
    <row r="600" spans="2:2">
      <c r="B600" s="179"/>
    </row>
    <row r="601" spans="2:2">
      <c r="B601" s="179"/>
    </row>
    <row r="602" spans="2:2">
      <c r="B602" s="179"/>
    </row>
    <row r="603" spans="2:2">
      <c r="B603" s="179"/>
    </row>
    <row r="604" spans="2:2">
      <c r="B604" s="179"/>
    </row>
    <row r="605" spans="2:2">
      <c r="B605" s="179"/>
    </row>
    <row r="606" spans="2:2">
      <c r="B606" s="179"/>
    </row>
    <row r="607" spans="2:2">
      <c r="B607" s="179"/>
    </row>
    <row r="608" spans="2:2">
      <c r="B608" s="179"/>
    </row>
    <row r="609" spans="2:2">
      <c r="B609" s="179"/>
    </row>
    <row r="610" spans="2:2">
      <c r="B610" s="179"/>
    </row>
    <row r="611" spans="2:2">
      <c r="B611" s="179"/>
    </row>
    <row r="612" spans="2:2">
      <c r="B612" s="179"/>
    </row>
    <row r="613" spans="2:2">
      <c r="B613" s="179"/>
    </row>
    <row r="614" spans="2:2">
      <c r="B614" s="179"/>
    </row>
    <row r="615" spans="2:2">
      <c r="B615" s="179"/>
    </row>
    <row r="616" spans="2:2">
      <c r="B616" s="179"/>
    </row>
    <row r="617" spans="2:2">
      <c r="B617" s="179"/>
    </row>
    <row r="618" spans="2:2">
      <c r="B618" s="179"/>
    </row>
    <row r="619" spans="2:2">
      <c r="B619" s="179"/>
    </row>
    <row r="620" spans="2:2">
      <c r="B620" s="179"/>
    </row>
    <row r="621" spans="2:2">
      <c r="B621" s="179"/>
    </row>
    <row r="622" spans="2:2">
      <c r="B622" s="179"/>
    </row>
    <row r="623" spans="2:2">
      <c r="B623" s="179"/>
    </row>
    <row r="624" spans="2:2">
      <c r="B624" s="179"/>
    </row>
    <row r="625" spans="2:2">
      <c r="B625" s="179"/>
    </row>
    <row r="626" spans="2:2">
      <c r="B626" s="179"/>
    </row>
    <row r="627" spans="2:2">
      <c r="B627" s="179"/>
    </row>
    <row r="628" spans="2:2">
      <c r="B628" s="179"/>
    </row>
    <row r="629" spans="2:2">
      <c r="B629" s="179"/>
    </row>
    <row r="630" spans="2:2">
      <c r="B630" s="179"/>
    </row>
    <row r="631" spans="2:2">
      <c r="B631" s="179"/>
    </row>
    <row r="632" spans="2:2">
      <c r="B632" s="179"/>
    </row>
    <row r="633" spans="2:2">
      <c r="B633" s="179"/>
    </row>
    <row r="634" spans="2:2">
      <c r="B634" s="179"/>
    </row>
    <row r="635" spans="2:2">
      <c r="B635" s="179"/>
    </row>
    <row r="636" spans="2:2">
      <c r="B636" s="179"/>
    </row>
    <row r="637" spans="2:2">
      <c r="B637" s="179"/>
    </row>
    <row r="638" spans="2:2">
      <c r="B638" s="179"/>
    </row>
    <row r="639" spans="2:2">
      <c r="B639" s="179"/>
    </row>
    <row r="640" spans="2:2">
      <c r="B640" s="179"/>
    </row>
    <row r="641" spans="2:2">
      <c r="B641" s="179"/>
    </row>
    <row r="642" spans="2:2">
      <c r="B642" s="179"/>
    </row>
    <row r="643" spans="2:2">
      <c r="B643" s="179"/>
    </row>
    <row r="644" spans="2:2">
      <c r="B644" s="179"/>
    </row>
    <row r="645" spans="2:2">
      <c r="B645" s="179"/>
    </row>
    <row r="646" spans="2:2">
      <c r="B646" s="179"/>
    </row>
    <row r="647" spans="2:2">
      <c r="B647" s="179"/>
    </row>
    <row r="648" spans="2:2">
      <c r="B648" s="179"/>
    </row>
    <row r="649" spans="2:2">
      <c r="B649" s="179"/>
    </row>
    <row r="650" spans="2:2">
      <c r="B650" s="179"/>
    </row>
    <row r="651" spans="2:2">
      <c r="B651" s="179"/>
    </row>
    <row r="652" spans="2:2">
      <c r="B652" s="179"/>
    </row>
    <row r="653" spans="2:2">
      <c r="B653" s="179"/>
    </row>
    <row r="654" spans="2:2">
      <c r="B654" s="179"/>
    </row>
    <row r="655" spans="2:2">
      <c r="B655" s="179"/>
    </row>
    <row r="656" spans="2:2">
      <c r="B656" s="179"/>
    </row>
    <row r="657" spans="2:2">
      <c r="B657" s="179"/>
    </row>
    <row r="658" spans="2:2">
      <c r="B658" s="179"/>
    </row>
    <row r="659" spans="2:2">
      <c r="B659" s="179"/>
    </row>
    <row r="660" spans="2:2">
      <c r="B660" s="179"/>
    </row>
    <row r="661" spans="2:2">
      <c r="B661" s="179"/>
    </row>
    <row r="662" spans="2:2">
      <c r="B662" s="179"/>
    </row>
    <row r="663" spans="2:2">
      <c r="B663" s="179"/>
    </row>
    <row r="664" spans="2:2">
      <c r="B664" s="179"/>
    </row>
    <row r="665" spans="2:2">
      <c r="B665" s="179"/>
    </row>
    <row r="666" spans="2:2">
      <c r="B666" s="179"/>
    </row>
    <row r="667" spans="2:2">
      <c r="B667" s="179"/>
    </row>
    <row r="668" spans="2:2">
      <c r="B668" s="179"/>
    </row>
    <row r="669" spans="2:2">
      <c r="B669" s="179"/>
    </row>
    <row r="670" spans="2:2">
      <c r="B670" s="179"/>
    </row>
    <row r="671" spans="2:2">
      <c r="B671" s="179"/>
    </row>
    <row r="672" spans="2:2">
      <c r="B672" s="179"/>
    </row>
    <row r="673" spans="2:2">
      <c r="B673" s="179"/>
    </row>
    <row r="674" spans="2:2">
      <c r="B674" s="179"/>
    </row>
    <row r="675" spans="2:2">
      <c r="B675" s="179"/>
    </row>
    <row r="676" spans="2:2">
      <c r="B676" s="179"/>
    </row>
    <row r="677" spans="2:2">
      <c r="B677" s="179"/>
    </row>
    <row r="678" spans="2:2">
      <c r="B678" s="179"/>
    </row>
    <row r="679" spans="2:2">
      <c r="B679" s="179"/>
    </row>
    <row r="680" spans="2:2">
      <c r="B680" s="179"/>
    </row>
    <row r="681" spans="2:2">
      <c r="B681" s="179"/>
    </row>
    <row r="682" spans="2:2">
      <c r="B682" s="179"/>
    </row>
    <row r="683" spans="2:2">
      <c r="B683" s="179"/>
    </row>
    <row r="684" spans="2:2">
      <c r="B684" s="179"/>
    </row>
    <row r="685" spans="2:2">
      <c r="B685" s="179"/>
    </row>
    <row r="686" spans="2:2">
      <c r="B686" s="179"/>
    </row>
    <row r="687" spans="2:2">
      <c r="B687" s="179"/>
    </row>
    <row r="688" spans="2:2">
      <c r="B688" s="179"/>
    </row>
    <row r="689" spans="2:2">
      <c r="B689" s="179"/>
    </row>
    <row r="690" spans="2:2">
      <c r="B690" s="179"/>
    </row>
    <row r="691" spans="2:2">
      <c r="B691" s="179"/>
    </row>
    <row r="692" spans="2:2">
      <c r="B692" s="179"/>
    </row>
    <row r="693" spans="2:2">
      <c r="B693" s="179"/>
    </row>
    <row r="694" spans="2:2">
      <c r="B694" s="179"/>
    </row>
    <row r="695" spans="2:2">
      <c r="B695" s="179"/>
    </row>
    <row r="696" spans="2:2">
      <c r="B696" s="179"/>
    </row>
    <row r="697" spans="2:2">
      <c r="B697" s="179"/>
    </row>
    <row r="698" spans="2:2">
      <c r="B698" s="179"/>
    </row>
    <row r="699" spans="2:2">
      <c r="B699" s="179"/>
    </row>
    <row r="700" spans="2:2">
      <c r="B700" s="179"/>
    </row>
    <row r="701" spans="2:2">
      <c r="B701" s="179"/>
    </row>
    <row r="702" spans="2:2">
      <c r="B702" s="179"/>
    </row>
    <row r="703" spans="2:2">
      <c r="B703" s="179"/>
    </row>
    <row r="704" spans="2:2">
      <c r="B704" s="179"/>
    </row>
    <row r="705" spans="2:2">
      <c r="B705" s="179"/>
    </row>
    <row r="706" spans="2:2">
      <c r="B706" s="179"/>
    </row>
    <row r="707" spans="2:2">
      <c r="B707" s="179"/>
    </row>
    <row r="708" spans="2:2">
      <c r="B708" s="179"/>
    </row>
    <row r="709" spans="2:2">
      <c r="B709" s="179"/>
    </row>
    <row r="710" spans="2:2">
      <c r="B710" s="179"/>
    </row>
    <row r="711" spans="2:2">
      <c r="B711" s="179"/>
    </row>
    <row r="712" spans="2:2">
      <c r="B712" s="179"/>
    </row>
    <row r="713" spans="2:2">
      <c r="B713" s="179"/>
    </row>
    <row r="714" spans="2:2">
      <c r="B714" s="179"/>
    </row>
    <row r="715" spans="2:2">
      <c r="B715" s="179"/>
    </row>
    <row r="716" spans="2:2">
      <c r="B716" s="179"/>
    </row>
    <row r="717" spans="2:2">
      <c r="B717" s="179"/>
    </row>
    <row r="718" spans="2:2">
      <c r="B718" s="179"/>
    </row>
    <row r="719" spans="2:2">
      <c r="B719" s="179"/>
    </row>
    <row r="720" spans="2:2">
      <c r="B720" s="179"/>
    </row>
    <row r="721" spans="2:2">
      <c r="B721" s="179"/>
    </row>
    <row r="722" spans="2:2">
      <c r="B722" s="179"/>
    </row>
    <row r="723" spans="2:2">
      <c r="B723" s="179"/>
    </row>
    <row r="724" spans="2:2">
      <c r="B724" s="179"/>
    </row>
    <row r="725" spans="2:2">
      <c r="B725" s="179"/>
    </row>
    <row r="726" spans="2:2">
      <c r="B726" s="179"/>
    </row>
    <row r="727" spans="2:2">
      <c r="B727" s="179"/>
    </row>
    <row r="728" spans="2:2">
      <c r="B728" s="179"/>
    </row>
    <row r="729" spans="2:2">
      <c r="B729" s="179"/>
    </row>
    <row r="730" spans="2:2">
      <c r="B730" s="179"/>
    </row>
    <row r="731" spans="2:2">
      <c r="B731" s="179"/>
    </row>
    <row r="732" spans="2:2">
      <c r="B732" s="179"/>
    </row>
    <row r="733" spans="2:2">
      <c r="B733" s="179"/>
    </row>
    <row r="734" spans="2:2">
      <c r="B734" s="179"/>
    </row>
    <row r="735" spans="2:2">
      <c r="B735" s="179"/>
    </row>
    <row r="736" spans="2:2">
      <c r="B736" s="179"/>
    </row>
    <row r="737" spans="2:2">
      <c r="B737" s="179"/>
    </row>
    <row r="738" spans="2:2">
      <c r="B738" s="179"/>
    </row>
    <row r="739" spans="2:2">
      <c r="B739" s="179"/>
    </row>
    <row r="740" spans="2:2">
      <c r="B740" s="179"/>
    </row>
    <row r="741" spans="2:2">
      <c r="B741" s="179"/>
    </row>
    <row r="742" spans="2:2">
      <c r="B742" s="179"/>
    </row>
    <row r="743" spans="2:2">
      <c r="B743" s="179"/>
    </row>
    <row r="744" spans="2:2">
      <c r="B744" s="179"/>
    </row>
    <row r="745" spans="2:2">
      <c r="B745" s="179"/>
    </row>
    <row r="746" spans="2:2">
      <c r="B746" s="179"/>
    </row>
    <row r="747" spans="2:2">
      <c r="B747" s="179"/>
    </row>
    <row r="748" spans="2:2">
      <c r="B748" s="179"/>
    </row>
    <row r="749" spans="2:2">
      <c r="B749" s="179"/>
    </row>
    <row r="750" spans="2:2">
      <c r="B750" s="179"/>
    </row>
    <row r="751" spans="2:2">
      <c r="B751" s="179"/>
    </row>
    <row r="752" spans="2:2">
      <c r="B752" s="179"/>
    </row>
    <row r="753" spans="2:2">
      <c r="B753" s="179"/>
    </row>
    <row r="754" spans="2:2">
      <c r="B754" s="179"/>
    </row>
    <row r="755" spans="2:2">
      <c r="B755" s="179"/>
    </row>
    <row r="756" spans="2:2">
      <c r="B756" s="179"/>
    </row>
    <row r="757" spans="2:2">
      <c r="B757" s="179"/>
    </row>
    <row r="758" spans="2:2">
      <c r="B758" s="179"/>
    </row>
    <row r="759" spans="2:2">
      <c r="B759" s="179"/>
    </row>
    <row r="760" spans="2:2">
      <c r="B760" s="179"/>
    </row>
    <row r="761" spans="2:2">
      <c r="B761" s="179"/>
    </row>
    <row r="762" spans="2:2">
      <c r="B762" s="179"/>
    </row>
    <row r="763" spans="2:2">
      <c r="B763" s="179"/>
    </row>
    <row r="764" spans="2:2">
      <c r="B764" s="179"/>
    </row>
    <row r="765" spans="2:2">
      <c r="B765" s="179"/>
    </row>
    <row r="766" spans="2:2">
      <c r="B766" s="179"/>
    </row>
    <row r="767" spans="2:2">
      <c r="B767" s="179"/>
    </row>
    <row r="768" spans="2:2">
      <c r="B768" s="179"/>
    </row>
    <row r="769" spans="2:2">
      <c r="B769" s="179"/>
    </row>
    <row r="770" spans="2:2">
      <c r="B770" s="179"/>
    </row>
    <row r="771" spans="2:2">
      <c r="B771" s="179"/>
    </row>
    <row r="772" spans="2:2">
      <c r="B772" s="179"/>
    </row>
    <row r="773" spans="2:2">
      <c r="B773" s="179"/>
    </row>
    <row r="774" spans="2:2">
      <c r="B774" s="179"/>
    </row>
    <row r="775" spans="2:2">
      <c r="B775" s="179"/>
    </row>
    <row r="776" spans="2:2">
      <c r="B776" s="179"/>
    </row>
    <row r="777" spans="2:2">
      <c r="B777" s="179"/>
    </row>
    <row r="778" spans="2:2">
      <c r="B778" s="179"/>
    </row>
    <row r="779" spans="2:2">
      <c r="B779" s="179"/>
    </row>
    <row r="780" spans="2:2">
      <c r="B780" s="179"/>
    </row>
    <row r="781" spans="2:2">
      <c r="B781" s="179"/>
    </row>
    <row r="782" spans="2:2">
      <c r="B782" s="179"/>
    </row>
    <row r="783" spans="2:2">
      <c r="B783" s="179"/>
    </row>
    <row r="784" spans="2:2">
      <c r="B784" s="179"/>
    </row>
    <row r="785" spans="2:2">
      <c r="B785" s="179"/>
    </row>
    <row r="786" spans="2:2">
      <c r="B786" s="179"/>
    </row>
    <row r="787" spans="2:2">
      <c r="B787" s="179"/>
    </row>
    <row r="788" spans="2:2">
      <c r="B788" s="179"/>
    </row>
    <row r="789" spans="2:2">
      <c r="B789" s="179"/>
    </row>
    <row r="790" spans="2:2">
      <c r="B790" s="179"/>
    </row>
    <row r="791" spans="2:2">
      <c r="B791" s="179"/>
    </row>
    <row r="792" spans="2:2">
      <c r="B792" s="179"/>
    </row>
    <row r="793" spans="2:2">
      <c r="B793" s="179"/>
    </row>
    <row r="794" spans="2:2">
      <c r="B794" s="179"/>
    </row>
    <row r="795" spans="2:2">
      <c r="B795" s="179"/>
    </row>
    <row r="796" spans="2:2">
      <c r="B796" s="179"/>
    </row>
    <row r="797" spans="2:2">
      <c r="B797" s="179"/>
    </row>
    <row r="798" spans="2:2">
      <c r="B798" s="179"/>
    </row>
    <row r="799" spans="2:2">
      <c r="B799" s="179"/>
    </row>
    <row r="800" spans="2:2">
      <c r="B800" s="179"/>
    </row>
    <row r="801" spans="2:2">
      <c r="B801" s="179"/>
    </row>
    <row r="802" spans="2:2">
      <c r="B802" s="179"/>
    </row>
    <row r="803" spans="2:2">
      <c r="B803" s="179"/>
    </row>
    <row r="804" spans="2:2">
      <c r="B804" s="179"/>
    </row>
    <row r="805" spans="2:2">
      <c r="B805" s="179"/>
    </row>
    <row r="806" spans="2:2">
      <c r="B806" s="179"/>
    </row>
    <row r="807" spans="2:2">
      <c r="B807" s="179"/>
    </row>
    <row r="808" spans="2:2">
      <c r="B808" s="179"/>
    </row>
    <row r="809" spans="2:2">
      <c r="B809" s="179"/>
    </row>
    <row r="810" spans="2:2">
      <c r="B810" s="179"/>
    </row>
    <row r="811" spans="2:2">
      <c r="B811" s="179"/>
    </row>
    <row r="812" spans="2:2">
      <c r="B812" s="179"/>
    </row>
    <row r="813" spans="2:2">
      <c r="B813" s="179"/>
    </row>
    <row r="814" spans="2:2">
      <c r="B814" s="179"/>
    </row>
    <row r="815" spans="2:2">
      <c r="B815" s="179"/>
    </row>
    <row r="816" spans="2:2">
      <c r="B816" s="179"/>
    </row>
    <row r="817" spans="2:2">
      <c r="B817" s="179"/>
    </row>
    <row r="818" spans="2:2">
      <c r="B818" s="179"/>
    </row>
    <row r="819" spans="2:2">
      <c r="B819" s="179"/>
    </row>
    <row r="820" spans="2:2">
      <c r="B820" s="179"/>
    </row>
    <row r="821" spans="2:2">
      <c r="B821" s="179"/>
    </row>
    <row r="822" spans="2:2">
      <c r="B822" s="179"/>
    </row>
    <row r="823" spans="2:2">
      <c r="B823" s="179"/>
    </row>
    <row r="824" spans="2:2">
      <c r="B824" s="179"/>
    </row>
    <row r="825" spans="2:2">
      <c r="B825" s="179"/>
    </row>
    <row r="826" spans="2:2">
      <c r="B826" s="179"/>
    </row>
    <row r="827" spans="2:2">
      <c r="B827" s="179"/>
    </row>
    <row r="828" spans="2:2">
      <c r="B828" s="179"/>
    </row>
    <row r="829" spans="2:2">
      <c r="B829" s="179"/>
    </row>
    <row r="830" spans="2:2">
      <c r="B830" s="179"/>
    </row>
    <row r="831" spans="2:2">
      <c r="B831" s="179"/>
    </row>
    <row r="832" spans="2:2">
      <c r="B832" s="179"/>
    </row>
    <row r="833" spans="2:2">
      <c r="B833" s="179"/>
    </row>
    <row r="834" spans="2:2">
      <c r="B834" s="179"/>
    </row>
    <row r="835" spans="2:2">
      <c r="B835" s="179"/>
    </row>
    <row r="836" spans="2:2">
      <c r="B836" s="179"/>
    </row>
    <row r="837" spans="2:2">
      <c r="B837" s="179"/>
    </row>
    <row r="838" spans="2:2">
      <c r="B838" s="179"/>
    </row>
    <row r="839" spans="2:2">
      <c r="B839" s="179"/>
    </row>
    <row r="840" spans="2:2">
      <c r="B840" s="179"/>
    </row>
    <row r="841" spans="2:2">
      <c r="B841" s="179"/>
    </row>
    <row r="842" spans="2:2">
      <c r="B842" s="179"/>
    </row>
    <row r="843" spans="2:2">
      <c r="B843" s="179"/>
    </row>
    <row r="844" spans="2:2">
      <c r="B844" s="179"/>
    </row>
    <row r="845" spans="2:2">
      <c r="B845" s="179"/>
    </row>
    <row r="846" spans="2:2">
      <c r="B846" s="179"/>
    </row>
    <row r="847" spans="2:2">
      <c r="B847" s="179"/>
    </row>
    <row r="848" spans="2:2">
      <c r="B848" s="179"/>
    </row>
    <row r="849" spans="2:2">
      <c r="B849" s="179"/>
    </row>
    <row r="850" spans="2:2">
      <c r="B850" s="179"/>
    </row>
    <row r="851" spans="2:2">
      <c r="B851" s="179"/>
    </row>
    <row r="852" spans="2:2">
      <c r="B852" s="179"/>
    </row>
    <row r="853" spans="2:2">
      <c r="B853" s="179"/>
    </row>
    <row r="854" spans="2:2">
      <c r="B854" s="179"/>
    </row>
    <row r="855" spans="2:2">
      <c r="B855" s="179"/>
    </row>
    <row r="856" spans="2:2">
      <c r="B856" s="179"/>
    </row>
    <row r="857" spans="2:2">
      <c r="B857" s="179"/>
    </row>
    <row r="858" spans="2:2">
      <c r="B858" s="179"/>
    </row>
    <row r="859" spans="2:2">
      <c r="B859" s="179"/>
    </row>
    <row r="860" spans="2:2">
      <c r="B860" s="179"/>
    </row>
    <row r="861" spans="2:2">
      <c r="B861" s="179"/>
    </row>
    <row r="862" spans="2:2">
      <c r="B862" s="179"/>
    </row>
    <row r="863" spans="2:2">
      <c r="B863" s="179"/>
    </row>
    <row r="864" spans="2:2">
      <c r="B864" s="179"/>
    </row>
    <row r="865" spans="2:2">
      <c r="B865" s="179"/>
    </row>
    <row r="866" spans="2:2">
      <c r="B866" s="179"/>
    </row>
    <row r="867" spans="2:2">
      <c r="B867" s="179"/>
    </row>
    <row r="868" spans="2:2">
      <c r="B868" s="179"/>
    </row>
    <row r="869" spans="2:2">
      <c r="B869" s="179"/>
    </row>
    <row r="870" spans="2:2">
      <c r="B870" s="179"/>
    </row>
    <row r="871" spans="2:2">
      <c r="B871" s="179"/>
    </row>
    <row r="872" spans="2:2">
      <c r="B872" s="179"/>
    </row>
    <row r="873" spans="2:2">
      <c r="B873" s="179"/>
    </row>
    <row r="874" spans="2:2">
      <c r="B874" s="179"/>
    </row>
    <row r="875" spans="2:2">
      <c r="B875" s="179"/>
    </row>
    <row r="876" spans="2:2">
      <c r="B876" s="179"/>
    </row>
    <row r="877" spans="2:2">
      <c r="B877" s="179"/>
    </row>
    <row r="878" spans="2:2">
      <c r="B878" s="179"/>
    </row>
    <row r="879" spans="2:2">
      <c r="B879" s="179"/>
    </row>
    <row r="880" spans="2:2">
      <c r="B880" s="179"/>
    </row>
    <row r="881" spans="2:2">
      <c r="B881" s="179"/>
    </row>
    <row r="882" spans="2:2">
      <c r="B882" s="179"/>
    </row>
    <row r="883" spans="2:2">
      <c r="B883" s="179"/>
    </row>
    <row r="884" spans="2:2">
      <c r="B884" s="179"/>
    </row>
    <row r="885" spans="2:2">
      <c r="B885" s="179"/>
    </row>
    <row r="886" spans="2:2">
      <c r="B886" s="179"/>
    </row>
    <row r="887" spans="2:2">
      <c r="B887" s="179"/>
    </row>
    <row r="888" spans="2:2">
      <c r="B888" s="179"/>
    </row>
    <row r="889" spans="2:2">
      <c r="B889" s="179"/>
    </row>
    <row r="890" spans="2:2">
      <c r="B890" s="179"/>
    </row>
    <row r="891" spans="2:2">
      <c r="B891" s="179"/>
    </row>
    <row r="892" spans="2:2">
      <c r="B892" s="179"/>
    </row>
    <row r="893" spans="2:2">
      <c r="B893" s="179"/>
    </row>
    <row r="894" spans="2:2">
      <c r="B894" s="179"/>
    </row>
    <row r="895" spans="2:2">
      <c r="B895" s="179"/>
    </row>
    <row r="896" spans="2:2">
      <c r="B896" s="179"/>
    </row>
    <row r="897" spans="2:2">
      <c r="B897" s="179"/>
    </row>
    <row r="898" spans="2:2">
      <c r="B898" s="179"/>
    </row>
    <row r="899" spans="2:2">
      <c r="B899" s="179"/>
    </row>
    <row r="900" spans="2:2">
      <c r="B900" s="179"/>
    </row>
    <row r="901" spans="2:2">
      <c r="B901" s="179"/>
    </row>
    <row r="902" spans="2:2">
      <c r="B902" s="179"/>
    </row>
    <row r="903" spans="2:2">
      <c r="B903" s="179"/>
    </row>
    <row r="904" spans="2:2">
      <c r="B904" s="179"/>
    </row>
    <row r="905" spans="2:2">
      <c r="B905" s="179"/>
    </row>
    <row r="906" spans="2:2">
      <c r="B906" s="179"/>
    </row>
    <row r="907" spans="2:2">
      <c r="B907" s="179"/>
    </row>
    <row r="908" spans="2:2">
      <c r="B908" s="179"/>
    </row>
    <row r="909" spans="2:2">
      <c r="B909" s="179"/>
    </row>
    <row r="910" spans="2:2">
      <c r="B910" s="179"/>
    </row>
    <row r="911" spans="2:2">
      <c r="B911" s="179"/>
    </row>
    <row r="912" spans="2:2">
      <c r="B912" s="179"/>
    </row>
    <row r="913" spans="2:2">
      <c r="B913" s="179"/>
    </row>
    <row r="914" spans="2:2">
      <c r="B914" s="179"/>
    </row>
    <row r="915" spans="2:2">
      <c r="B915" s="179"/>
    </row>
    <row r="916" spans="2:2">
      <c r="B916" s="179"/>
    </row>
    <row r="917" spans="2:2">
      <c r="B917" s="179"/>
    </row>
    <row r="918" spans="2:2">
      <c r="B918" s="179"/>
    </row>
    <row r="919" spans="2:2">
      <c r="B919" s="179"/>
    </row>
    <row r="920" spans="2:2">
      <c r="B920" s="179"/>
    </row>
    <row r="921" spans="2:2">
      <c r="B921" s="179"/>
    </row>
    <row r="922" spans="2:2">
      <c r="B922" s="179"/>
    </row>
    <row r="923" spans="2:2">
      <c r="B923" s="179"/>
    </row>
    <row r="924" spans="2:2">
      <c r="B924" s="179"/>
    </row>
    <row r="925" spans="2:2">
      <c r="B925" s="179"/>
    </row>
    <row r="926" spans="2:2">
      <c r="B926" s="179"/>
    </row>
    <row r="927" spans="2:2">
      <c r="B927" s="179"/>
    </row>
    <row r="928" spans="2:2">
      <c r="B928" s="179"/>
    </row>
    <row r="929" spans="2:2">
      <c r="B929" s="179"/>
    </row>
    <row r="930" spans="2:2">
      <c r="B930" s="179"/>
    </row>
    <row r="931" spans="2:2">
      <c r="B931" s="179"/>
    </row>
    <row r="932" spans="2:2">
      <c r="B932" s="179"/>
    </row>
    <row r="933" spans="2:2">
      <c r="B933" s="179"/>
    </row>
    <row r="934" spans="2:2">
      <c r="B934" s="179"/>
    </row>
    <row r="935" spans="2:2">
      <c r="B935" s="179"/>
    </row>
    <row r="936" spans="2:2">
      <c r="B936" s="179"/>
    </row>
    <row r="937" spans="2:2">
      <c r="B937" s="179"/>
    </row>
    <row r="938" spans="2:2">
      <c r="B938" s="179"/>
    </row>
    <row r="939" spans="2:2">
      <c r="B939" s="179"/>
    </row>
    <row r="940" spans="2:2">
      <c r="B940" s="179"/>
    </row>
    <row r="941" spans="2:2">
      <c r="B941" s="179"/>
    </row>
    <row r="942" spans="2:2">
      <c r="B942" s="179"/>
    </row>
    <row r="943" spans="2:2">
      <c r="B943" s="179"/>
    </row>
    <row r="944" spans="2:2">
      <c r="B944" s="179"/>
    </row>
    <row r="945" spans="2:2">
      <c r="B945" s="179"/>
    </row>
    <row r="946" spans="2:2">
      <c r="B946" s="179"/>
    </row>
    <row r="947" spans="2:2">
      <c r="B947" s="179"/>
    </row>
    <row r="948" spans="2:2">
      <c r="B948" s="179"/>
    </row>
    <row r="949" spans="2:2">
      <c r="B949" s="179"/>
    </row>
    <row r="950" spans="2:2">
      <c r="B950" s="179"/>
    </row>
    <row r="951" spans="2:2">
      <c r="B951" s="179"/>
    </row>
    <row r="952" spans="2:2">
      <c r="B952" s="179"/>
    </row>
    <row r="953" spans="2:2">
      <c r="B953" s="179"/>
    </row>
    <row r="954" spans="2:2">
      <c r="B954" s="179"/>
    </row>
    <row r="955" spans="2:2">
      <c r="B955" s="179"/>
    </row>
    <row r="956" spans="2:2">
      <c r="B956" s="179"/>
    </row>
    <row r="957" spans="2:2">
      <c r="B957" s="179"/>
    </row>
    <row r="958" spans="2:2">
      <c r="B958" s="179"/>
    </row>
    <row r="959" spans="2:2">
      <c r="B959" s="179"/>
    </row>
    <row r="960" spans="2:2">
      <c r="B960" s="179"/>
    </row>
    <row r="961" spans="2:2">
      <c r="B961" s="179"/>
    </row>
    <row r="962" spans="2:2">
      <c r="B962" s="179"/>
    </row>
    <row r="963" spans="2:2">
      <c r="B963" s="179"/>
    </row>
    <row r="964" spans="2:2">
      <c r="B964" s="179"/>
    </row>
    <row r="965" spans="2:2">
      <c r="B965" s="179"/>
    </row>
    <row r="966" spans="2:2">
      <c r="B966" s="179"/>
    </row>
    <row r="967" spans="2:2">
      <c r="B967" s="179"/>
    </row>
    <row r="968" spans="2:2">
      <c r="B968" s="179"/>
    </row>
    <row r="969" spans="2:2">
      <c r="B969" s="179"/>
    </row>
    <row r="970" spans="2:2">
      <c r="B970" s="179"/>
    </row>
    <row r="971" spans="2:2">
      <c r="B971" s="179"/>
    </row>
    <row r="972" spans="2:2">
      <c r="B972" s="179"/>
    </row>
    <row r="973" spans="2:2">
      <c r="B973" s="179"/>
    </row>
    <row r="974" spans="2:2">
      <c r="B974" s="179"/>
    </row>
    <row r="975" spans="2:2">
      <c r="B975" s="179"/>
    </row>
    <row r="976" spans="2:2">
      <c r="B976" s="179"/>
    </row>
    <row r="977" spans="2:2">
      <c r="B977" s="179"/>
    </row>
    <row r="978" spans="2:2">
      <c r="B978" s="179"/>
    </row>
    <row r="979" spans="2:2">
      <c r="B979" s="179"/>
    </row>
    <row r="980" spans="2:2">
      <c r="B980" s="179"/>
    </row>
    <row r="981" spans="2:2">
      <c r="B981" s="179"/>
    </row>
    <row r="982" spans="2:2">
      <c r="B982" s="179"/>
    </row>
    <row r="983" spans="2:2">
      <c r="B983" s="179"/>
    </row>
    <row r="984" spans="2:2">
      <c r="B984" s="179"/>
    </row>
    <row r="985" spans="2:2">
      <c r="B985" s="179"/>
    </row>
    <row r="986" spans="2:2">
      <c r="B986" s="179"/>
    </row>
    <row r="987" spans="2:2">
      <c r="B987" s="179"/>
    </row>
    <row r="988" spans="2:2">
      <c r="B988" s="179"/>
    </row>
    <row r="989" spans="2:2">
      <c r="B989" s="179"/>
    </row>
    <row r="990" spans="2:2">
      <c r="B990" s="179"/>
    </row>
    <row r="991" spans="2:2">
      <c r="B991" s="179"/>
    </row>
    <row r="992" spans="2:2">
      <c r="B992" s="179"/>
    </row>
    <row r="993" spans="2:2">
      <c r="B993" s="179"/>
    </row>
    <row r="994" spans="2:2">
      <c r="B994" s="179"/>
    </row>
    <row r="995" spans="2:2">
      <c r="B995" s="179"/>
    </row>
    <row r="996" spans="2:2">
      <c r="B996" s="179"/>
    </row>
    <row r="997" spans="2:2">
      <c r="B997" s="179"/>
    </row>
    <row r="998" spans="2:2">
      <c r="B998" s="179"/>
    </row>
    <row r="999" spans="2:2">
      <c r="B999" s="179"/>
    </row>
    <row r="1000" spans="2:2">
      <c r="B1000" s="179"/>
    </row>
    <row r="1001" spans="2:2">
      <c r="B1001" s="179"/>
    </row>
    <row r="1002" spans="2:2">
      <c r="B1002" s="179"/>
    </row>
    <row r="1003" spans="2:2">
      <c r="B1003" s="179"/>
    </row>
    <row r="1004" spans="2:2">
      <c r="B1004" s="179"/>
    </row>
    <row r="1005" spans="2:2">
      <c r="B1005" s="179"/>
    </row>
    <row r="1006" spans="2:2">
      <c r="B1006" s="179"/>
    </row>
    <row r="1007" spans="2:2">
      <c r="B1007" s="179"/>
    </row>
    <row r="1008" spans="2:2">
      <c r="B1008" s="179"/>
    </row>
    <row r="1009" spans="2:2">
      <c r="B1009" s="179"/>
    </row>
    <row r="1010" spans="2:2">
      <c r="B1010" s="179"/>
    </row>
    <row r="1011" spans="2:2">
      <c r="B1011" s="179"/>
    </row>
    <row r="1012" spans="2:2">
      <c r="B1012" s="179"/>
    </row>
    <row r="1013" spans="2:2">
      <c r="B1013" s="179"/>
    </row>
    <row r="1014" spans="2:2">
      <c r="B1014" s="179"/>
    </row>
    <row r="1015" spans="2:2">
      <c r="B1015" s="179"/>
    </row>
    <row r="1016" spans="2:2">
      <c r="B1016" s="179"/>
    </row>
    <row r="1017" spans="2:2">
      <c r="B1017" s="179"/>
    </row>
    <row r="1018" spans="2:2">
      <c r="B1018" s="179"/>
    </row>
    <row r="1019" spans="2:2">
      <c r="B1019" s="179"/>
    </row>
    <row r="1020" spans="2:2">
      <c r="B1020" s="179"/>
    </row>
    <row r="1021" spans="2:2">
      <c r="B1021" s="179"/>
    </row>
    <row r="1022" spans="2:2">
      <c r="B1022" s="179"/>
    </row>
    <row r="1023" spans="2:2">
      <c r="B1023" s="179"/>
    </row>
    <row r="1024" spans="2:2">
      <c r="B1024" s="179"/>
    </row>
    <row r="1025" spans="2:2">
      <c r="B1025" s="179"/>
    </row>
    <row r="1026" spans="2:2">
      <c r="B1026" s="179"/>
    </row>
    <row r="1027" spans="2:2">
      <c r="B1027" s="179"/>
    </row>
    <row r="1028" spans="2:2">
      <c r="B1028" s="179"/>
    </row>
    <row r="1029" spans="2:2">
      <c r="B1029" s="179"/>
    </row>
    <row r="1030" spans="2:2">
      <c r="B1030" s="179"/>
    </row>
    <row r="1031" spans="2:2">
      <c r="B1031" s="179"/>
    </row>
    <row r="1032" spans="2:2">
      <c r="B1032" s="179"/>
    </row>
    <row r="1033" spans="2:2">
      <c r="B1033" s="179"/>
    </row>
    <row r="1034" spans="2:2">
      <c r="B1034" s="179"/>
    </row>
    <row r="1035" spans="2:2">
      <c r="B1035" s="179"/>
    </row>
    <row r="1036" spans="2:2">
      <c r="B1036" s="179"/>
    </row>
    <row r="1037" spans="2:2">
      <c r="B1037" s="179"/>
    </row>
    <row r="1038" spans="2:2">
      <c r="B1038" s="179"/>
    </row>
    <row r="1039" spans="2:2">
      <c r="B1039" s="179"/>
    </row>
    <row r="1040" spans="2:2">
      <c r="B1040" s="179"/>
    </row>
    <row r="1041" spans="2:2">
      <c r="B1041" s="179"/>
    </row>
    <row r="1042" spans="2:2">
      <c r="B1042" s="179"/>
    </row>
    <row r="1043" spans="2:2">
      <c r="B1043" s="179"/>
    </row>
    <row r="1044" spans="2:2">
      <c r="B1044" s="179"/>
    </row>
    <row r="1045" spans="2:2">
      <c r="B1045" s="179"/>
    </row>
    <row r="1046" spans="2:2">
      <c r="B1046" s="179"/>
    </row>
    <row r="1047" spans="2:2">
      <c r="B1047" s="179"/>
    </row>
    <row r="1048" spans="2:2">
      <c r="B1048" s="179"/>
    </row>
    <row r="1049" spans="2:2">
      <c r="B1049" s="179"/>
    </row>
    <row r="1050" spans="2:2">
      <c r="B1050" s="179"/>
    </row>
    <row r="1051" spans="2:2">
      <c r="B1051" s="179"/>
    </row>
    <row r="1052" spans="2:2">
      <c r="B1052" s="179"/>
    </row>
    <row r="1053" spans="2:2">
      <c r="B1053" s="179"/>
    </row>
    <row r="1054" spans="2:2">
      <c r="B1054" s="179"/>
    </row>
    <row r="1055" spans="2:2">
      <c r="B1055" s="179"/>
    </row>
    <row r="1056" spans="2:2">
      <c r="B1056" s="179"/>
    </row>
    <row r="1057" spans="2:2">
      <c r="B1057" s="179"/>
    </row>
    <row r="1058" spans="2:2">
      <c r="B1058" s="179"/>
    </row>
    <row r="1059" spans="2:2">
      <c r="B1059" s="179"/>
    </row>
    <row r="1060" spans="2:2">
      <c r="B1060" s="179"/>
    </row>
    <row r="1061" spans="2:2">
      <c r="B1061" s="179"/>
    </row>
    <row r="1062" spans="2:2">
      <c r="B1062" s="179"/>
    </row>
    <row r="1063" spans="2:2">
      <c r="B1063" s="179"/>
    </row>
    <row r="1064" spans="2:2">
      <c r="B1064" s="179"/>
    </row>
    <row r="1065" spans="2:2">
      <c r="B1065" s="179"/>
    </row>
    <row r="1066" spans="2:2">
      <c r="B1066" s="179"/>
    </row>
    <row r="1067" spans="2:2">
      <c r="B1067" s="179"/>
    </row>
    <row r="1068" spans="2:2">
      <c r="B1068" s="179"/>
    </row>
    <row r="1069" spans="2:2">
      <c r="B1069" s="179"/>
    </row>
    <row r="1070" spans="2:2">
      <c r="B1070" s="179"/>
    </row>
    <row r="1071" spans="2:2">
      <c r="B1071" s="179"/>
    </row>
    <row r="1072" spans="2:2">
      <c r="B1072" s="179"/>
    </row>
    <row r="1073" spans="2:2">
      <c r="B1073" s="179"/>
    </row>
    <row r="1074" spans="2:2">
      <c r="B1074" s="179"/>
    </row>
    <row r="1075" spans="2:2">
      <c r="B1075" s="179"/>
    </row>
    <row r="1076" spans="2:2">
      <c r="B1076" s="179"/>
    </row>
    <row r="1077" spans="2:2">
      <c r="B1077" s="179"/>
    </row>
    <row r="1078" spans="2:2">
      <c r="B1078" s="179"/>
    </row>
    <row r="1079" spans="2:2">
      <c r="B1079" s="179"/>
    </row>
    <row r="1080" spans="2:2">
      <c r="B1080" s="179"/>
    </row>
    <row r="1081" spans="2:2">
      <c r="B1081" s="179"/>
    </row>
    <row r="1082" spans="2:2">
      <c r="B1082" s="179"/>
    </row>
    <row r="1083" spans="2:2">
      <c r="B1083" s="179"/>
    </row>
    <row r="1084" spans="2:2">
      <c r="B1084" s="179"/>
    </row>
    <row r="1085" spans="2:2">
      <c r="B1085" s="179"/>
    </row>
    <row r="1086" spans="2:2">
      <c r="B1086" s="179"/>
    </row>
    <row r="1087" spans="2:2">
      <c r="B1087" s="179"/>
    </row>
    <row r="1088" spans="2:2">
      <c r="B1088" s="179"/>
    </row>
    <row r="1089" spans="2:2">
      <c r="B1089" s="179"/>
    </row>
    <row r="1090" spans="2:2">
      <c r="B1090" s="179"/>
    </row>
    <row r="1091" spans="2:2">
      <c r="B1091" s="179"/>
    </row>
    <row r="1092" spans="2:2">
      <c r="B1092" s="179"/>
    </row>
    <row r="1093" spans="2:2">
      <c r="B1093" s="179"/>
    </row>
    <row r="1094" spans="2:2">
      <c r="B1094" s="179"/>
    </row>
    <row r="1095" spans="2:2">
      <c r="B1095" s="179"/>
    </row>
    <row r="1096" spans="2:2">
      <c r="B1096" s="179"/>
    </row>
    <row r="1097" spans="2:2">
      <c r="B1097" s="179"/>
    </row>
    <row r="1098" spans="2:2">
      <c r="B1098" s="179"/>
    </row>
    <row r="1099" spans="2:2">
      <c r="B1099" s="179"/>
    </row>
    <row r="1100" spans="2:2">
      <c r="B1100" s="179"/>
    </row>
    <row r="1101" spans="2:2">
      <c r="B1101" s="179"/>
    </row>
    <row r="1102" spans="2:2">
      <c r="B1102" s="179"/>
    </row>
    <row r="1103" spans="2:2">
      <c r="B1103" s="179"/>
    </row>
    <row r="1104" spans="2:2">
      <c r="B1104" s="179"/>
    </row>
    <row r="1105" spans="2:2">
      <c r="B1105" s="179"/>
    </row>
    <row r="1106" spans="2:2">
      <c r="B1106" s="179"/>
    </row>
    <row r="1107" spans="2:2">
      <c r="B1107" s="179"/>
    </row>
    <row r="1108" spans="2:2">
      <c r="B1108" s="179"/>
    </row>
    <row r="1109" spans="2:2">
      <c r="B1109" s="179"/>
    </row>
    <row r="1110" spans="2:2">
      <c r="B1110" s="179"/>
    </row>
    <row r="1111" spans="2:2">
      <c r="B1111" s="179"/>
    </row>
    <row r="1112" spans="2:2">
      <c r="B1112" s="179"/>
    </row>
    <row r="1113" spans="2:2">
      <c r="B1113" s="179"/>
    </row>
    <row r="1114" spans="2:2">
      <c r="B1114" s="179"/>
    </row>
    <row r="1115" spans="2:2">
      <c r="B1115" s="179"/>
    </row>
    <row r="1116" spans="2:2">
      <c r="B1116" s="179"/>
    </row>
    <row r="1117" spans="2:2">
      <c r="B1117" s="179"/>
    </row>
    <row r="1118" spans="2:2">
      <c r="B1118" s="179"/>
    </row>
    <row r="1119" spans="2:2">
      <c r="B1119" s="179"/>
    </row>
    <row r="1120" spans="2:2">
      <c r="B1120" s="179"/>
    </row>
    <row r="1121" spans="2:2">
      <c r="B1121" s="179"/>
    </row>
    <row r="1122" spans="2:2">
      <c r="B1122" s="179"/>
    </row>
    <row r="1123" spans="2:2">
      <c r="B1123" s="179"/>
    </row>
    <row r="1124" spans="2:2">
      <c r="B1124" s="179"/>
    </row>
    <row r="1125" spans="2:2">
      <c r="B1125" s="179"/>
    </row>
    <row r="1126" spans="2:2">
      <c r="B1126" s="179"/>
    </row>
    <row r="1127" spans="2:2">
      <c r="B1127" s="179"/>
    </row>
    <row r="1128" spans="2:2">
      <c r="B1128" s="179"/>
    </row>
    <row r="1129" spans="2:2">
      <c r="B1129" s="179"/>
    </row>
    <row r="1130" spans="2:2">
      <c r="B1130" s="179"/>
    </row>
    <row r="1131" spans="2:2">
      <c r="B1131" s="179"/>
    </row>
    <row r="1132" spans="2:2">
      <c r="B1132" s="179"/>
    </row>
    <row r="1133" spans="2:2">
      <c r="B1133" s="179"/>
    </row>
    <row r="1134" spans="2:2">
      <c r="B1134" s="179"/>
    </row>
    <row r="1135" spans="2:2">
      <c r="B1135" s="179"/>
    </row>
    <row r="1136" spans="2:2">
      <c r="B1136" s="179"/>
    </row>
    <row r="1137" spans="2:2">
      <c r="B1137" s="179"/>
    </row>
    <row r="1138" spans="2:2">
      <c r="B1138" s="179"/>
    </row>
    <row r="1139" spans="2:2">
      <c r="B1139" s="179"/>
    </row>
    <row r="1140" spans="2:2">
      <c r="B1140" s="179"/>
    </row>
    <row r="1141" spans="2:2">
      <c r="B1141" s="179"/>
    </row>
    <row r="1142" spans="2:2">
      <c r="B1142" s="179"/>
    </row>
    <row r="1143" spans="2:2">
      <c r="B1143" s="179"/>
    </row>
    <row r="1144" spans="2:2">
      <c r="B1144" s="179"/>
    </row>
    <row r="1145" spans="2:2">
      <c r="B1145" s="179"/>
    </row>
    <row r="1146" spans="2:2">
      <c r="B1146" s="179"/>
    </row>
    <row r="1147" spans="2:2">
      <c r="B1147" s="179"/>
    </row>
    <row r="1148" spans="2:2">
      <c r="B1148" s="179"/>
    </row>
    <row r="1149" spans="2:2">
      <c r="B1149" s="179"/>
    </row>
    <row r="1150" spans="2:2">
      <c r="B1150" s="179"/>
    </row>
    <row r="1151" spans="2:2">
      <c r="B1151" s="179"/>
    </row>
    <row r="1152" spans="2:2">
      <c r="B1152" s="179"/>
    </row>
    <row r="1153" spans="2:2">
      <c r="B1153" s="179"/>
    </row>
    <row r="1154" spans="2:2">
      <c r="B1154" s="179"/>
    </row>
    <row r="1155" spans="2:2">
      <c r="B1155" s="179"/>
    </row>
    <row r="1156" spans="2:2">
      <c r="B1156" s="179"/>
    </row>
    <row r="1157" spans="2:2">
      <c r="B1157" s="179"/>
    </row>
    <row r="1158" spans="2:2">
      <c r="B1158" s="179"/>
    </row>
    <row r="1159" spans="2:2">
      <c r="B1159" s="179"/>
    </row>
    <row r="1160" spans="2:2">
      <c r="B1160" s="179"/>
    </row>
    <row r="1161" spans="2:2">
      <c r="B1161" s="179"/>
    </row>
    <row r="1162" spans="2:2">
      <c r="B1162" s="179"/>
    </row>
    <row r="1163" spans="2:2">
      <c r="B1163" s="179"/>
    </row>
    <row r="1164" spans="2:2">
      <c r="B1164" s="179"/>
    </row>
    <row r="1165" spans="2:2">
      <c r="B1165" s="179"/>
    </row>
    <row r="1166" spans="2:2">
      <c r="B1166" s="179"/>
    </row>
    <row r="1167" spans="2:2">
      <c r="B1167" s="179"/>
    </row>
    <row r="1168" spans="2:2">
      <c r="B1168" s="179"/>
    </row>
    <row r="1169" spans="2:2">
      <c r="B1169" s="179"/>
    </row>
    <row r="1170" spans="2:2">
      <c r="B1170" s="179"/>
    </row>
    <row r="1171" spans="2:2">
      <c r="B1171" s="179"/>
    </row>
    <row r="1172" spans="2:2">
      <c r="B1172" s="179"/>
    </row>
    <row r="1173" spans="2:2">
      <c r="B1173" s="179"/>
    </row>
    <row r="1174" spans="2:2">
      <c r="B1174" s="179"/>
    </row>
    <row r="1175" spans="2:2">
      <c r="B1175" s="179"/>
    </row>
    <row r="1176" spans="2:2">
      <c r="B1176" s="179"/>
    </row>
    <row r="1177" spans="2:2">
      <c r="B1177" s="179"/>
    </row>
    <row r="1178" spans="2:2">
      <c r="B1178" s="179"/>
    </row>
    <row r="1179" spans="2:2">
      <c r="B1179" s="179"/>
    </row>
    <row r="1180" spans="2:2">
      <c r="B1180" s="179"/>
    </row>
    <row r="1181" spans="2:2">
      <c r="B1181" s="179"/>
    </row>
    <row r="1182" spans="2:2">
      <c r="B1182" s="179"/>
    </row>
    <row r="1183" spans="2:2">
      <c r="B1183" s="179"/>
    </row>
    <row r="1184" spans="2:2">
      <c r="B1184" s="179"/>
    </row>
    <row r="1185" spans="2:2">
      <c r="B1185" s="179"/>
    </row>
    <row r="1186" spans="2:2">
      <c r="B1186" s="179"/>
    </row>
    <row r="1187" spans="2:2">
      <c r="B1187" s="179"/>
    </row>
    <row r="1188" spans="2:2">
      <c r="B1188" s="179"/>
    </row>
    <row r="1189" spans="2:2">
      <c r="B1189" s="179"/>
    </row>
    <row r="1190" spans="2:2">
      <c r="B1190" s="179"/>
    </row>
    <row r="1191" spans="2:2">
      <c r="B1191" s="179"/>
    </row>
    <row r="1192" spans="2:2">
      <c r="B1192" s="179"/>
    </row>
    <row r="1193" spans="2:2">
      <c r="B1193" s="179"/>
    </row>
    <row r="1194" spans="2:2">
      <c r="B1194" s="179"/>
    </row>
    <row r="1195" spans="2:2">
      <c r="B1195" s="179"/>
    </row>
    <row r="1196" spans="2:2">
      <c r="B1196" s="179"/>
    </row>
    <row r="1197" spans="2:2">
      <c r="B1197" s="179"/>
    </row>
    <row r="1198" spans="2:2">
      <c r="B1198" s="179"/>
    </row>
    <row r="1199" spans="2:2">
      <c r="B1199" s="179"/>
    </row>
    <row r="1200" spans="2:2">
      <c r="B1200" s="179"/>
    </row>
    <row r="1201" spans="2:2">
      <c r="B1201" s="179"/>
    </row>
    <row r="1202" spans="2:2">
      <c r="B1202" s="179"/>
    </row>
    <row r="1203" spans="2:2">
      <c r="B1203" s="179"/>
    </row>
    <row r="1204" spans="2:2">
      <c r="B1204" s="179"/>
    </row>
    <row r="1205" spans="2:2">
      <c r="B1205" s="179"/>
    </row>
    <row r="1206" spans="2:2">
      <c r="B1206" s="179"/>
    </row>
    <row r="1207" spans="2:2">
      <c r="B1207" s="179"/>
    </row>
    <row r="1208" spans="2:2">
      <c r="B1208" s="179"/>
    </row>
    <row r="1209" spans="2:2">
      <c r="B1209" s="179"/>
    </row>
    <row r="1210" spans="2:2">
      <c r="B1210" s="179"/>
    </row>
    <row r="1211" spans="2:2">
      <c r="B1211" s="179"/>
    </row>
    <row r="1212" spans="2:2">
      <c r="B1212" s="179"/>
    </row>
    <row r="1213" spans="2:2">
      <c r="B1213" s="179"/>
    </row>
    <row r="1214" spans="2:2">
      <c r="B1214" s="179"/>
    </row>
    <row r="1215" spans="2:2">
      <c r="B1215" s="179"/>
    </row>
    <row r="1216" spans="2:2">
      <c r="B1216" s="179"/>
    </row>
    <row r="1217" spans="2:2">
      <c r="B1217" s="179"/>
    </row>
    <row r="1218" spans="2:2">
      <c r="B1218" s="179"/>
    </row>
    <row r="1219" spans="2:2">
      <c r="B1219" s="179"/>
    </row>
    <row r="1220" spans="2:2">
      <c r="B1220" s="179"/>
    </row>
    <row r="1221" spans="2:2">
      <c r="B1221" s="179"/>
    </row>
    <row r="1222" spans="2:2">
      <c r="B1222" s="179"/>
    </row>
    <row r="1223" spans="2:2">
      <c r="B1223" s="179"/>
    </row>
    <row r="1224" spans="2:2">
      <c r="B1224" s="179"/>
    </row>
    <row r="1225" spans="2:2">
      <c r="B1225" s="179"/>
    </row>
    <row r="1226" spans="2:2">
      <c r="B1226" s="179"/>
    </row>
    <row r="1227" spans="2:2">
      <c r="B1227" s="179"/>
    </row>
    <row r="1228" spans="2:2">
      <c r="B1228" s="179"/>
    </row>
    <row r="1229" spans="2:2">
      <c r="B1229" s="179"/>
    </row>
    <row r="1230" spans="2:2">
      <c r="B1230" s="179"/>
    </row>
    <row r="1231" spans="2:2">
      <c r="B1231" s="179"/>
    </row>
    <row r="1232" spans="2:2">
      <c r="B1232" s="179"/>
    </row>
    <row r="1233" spans="2:2">
      <c r="B1233" s="179"/>
    </row>
    <row r="1234" spans="2:2">
      <c r="B1234" s="179"/>
    </row>
    <row r="1235" spans="2:2">
      <c r="B1235" s="179"/>
    </row>
    <row r="1236" spans="2:2">
      <c r="B1236" s="179"/>
    </row>
    <row r="1237" spans="2:2">
      <c r="B1237" s="179"/>
    </row>
    <row r="1238" spans="2:2">
      <c r="B1238" s="179"/>
    </row>
    <row r="1239" spans="2:2">
      <c r="B1239" s="179"/>
    </row>
    <row r="1240" spans="2:2">
      <c r="B1240" s="179"/>
    </row>
    <row r="1241" spans="2:2">
      <c r="B1241" s="179"/>
    </row>
    <row r="1242" spans="2:2">
      <c r="B1242" s="179"/>
    </row>
    <row r="1243" spans="2:2">
      <c r="B1243" s="179"/>
    </row>
    <row r="1244" spans="2:2">
      <c r="B1244" s="179"/>
    </row>
    <row r="1245" spans="2:2">
      <c r="B1245" s="179"/>
    </row>
    <row r="1246" spans="2:2">
      <c r="B1246" s="179"/>
    </row>
    <row r="1247" spans="2:2">
      <c r="B1247" s="179"/>
    </row>
    <row r="1248" spans="2:2">
      <c r="B1248" s="179"/>
    </row>
    <row r="1249" spans="2:2">
      <c r="B1249" s="179"/>
    </row>
    <row r="1250" spans="2:2">
      <c r="B1250" s="179"/>
    </row>
    <row r="1251" spans="2:2">
      <c r="B1251" s="179"/>
    </row>
    <row r="1252" spans="2:2">
      <c r="B1252" s="179"/>
    </row>
    <row r="1253" spans="2:2">
      <c r="B1253" s="179"/>
    </row>
    <row r="1254" spans="2:2">
      <c r="B1254" s="179"/>
    </row>
    <row r="1255" spans="2:2">
      <c r="B1255" s="179"/>
    </row>
    <row r="1256" spans="2:2">
      <c r="B1256" s="179"/>
    </row>
    <row r="1257" spans="2:2">
      <c r="B1257" s="179"/>
    </row>
    <row r="1258" spans="2:2">
      <c r="B1258" s="179"/>
    </row>
    <row r="1259" spans="2:2">
      <c r="B1259" s="179"/>
    </row>
    <row r="1260" spans="2:2">
      <c r="B1260" s="179"/>
    </row>
    <row r="1261" spans="2:2">
      <c r="B1261" s="179"/>
    </row>
    <row r="1262" spans="2:2">
      <c r="B1262" s="179"/>
    </row>
    <row r="1263" spans="2:2">
      <c r="B1263" s="179"/>
    </row>
    <row r="1264" spans="2:2">
      <c r="B1264" s="179"/>
    </row>
    <row r="1265" spans="2:2">
      <c r="B1265" s="179"/>
    </row>
    <row r="1266" spans="2:2">
      <c r="B1266" s="179"/>
    </row>
    <row r="1267" spans="2:2">
      <c r="B1267" s="179"/>
    </row>
    <row r="1268" spans="2:2">
      <c r="B1268" s="179"/>
    </row>
    <row r="1269" spans="2:2">
      <c r="B1269" s="179"/>
    </row>
    <row r="1270" spans="2:2">
      <c r="B1270" s="179"/>
    </row>
    <row r="1271" spans="2:2">
      <c r="B1271" s="179"/>
    </row>
    <row r="1272" spans="2:2">
      <c r="B1272" s="179"/>
    </row>
    <row r="1273" spans="2:2">
      <c r="B1273" s="179"/>
    </row>
    <row r="1274" spans="2:2">
      <c r="B1274" s="179"/>
    </row>
    <row r="1275" spans="2:2">
      <c r="B1275" s="179"/>
    </row>
    <row r="1276" spans="2:2">
      <c r="B1276" s="179"/>
    </row>
    <row r="1277" spans="2:2">
      <c r="B1277" s="179"/>
    </row>
    <row r="1278" spans="2:2">
      <c r="B1278" s="179"/>
    </row>
    <row r="1279" spans="2:2">
      <c r="B1279" s="179"/>
    </row>
    <row r="1280" spans="2:2">
      <c r="B1280" s="179"/>
    </row>
    <row r="1281" spans="2:2">
      <c r="B1281" s="179"/>
    </row>
    <row r="1282" spans="2:2">
      <c r="B1282" s="179"/>
    </row>
    <row r="1283" spans="2:2">
      <c r="B1283" s="179"/>
    </row>
    <row r="1284" spans="2:2">
      <c r="B1284" s="179"/>
    </row>
    <row r="1285" spans="2:2">
      <c r="B1285" s="179"/>
    </row>
    <row r="1286" spans="2:2">
      <c r="B1286" s="179"/>
    </row>
    <row r="1287" spans="2:2">
      <c r="B1287" s="179"/>
    </row>
    <row r="1288" spans="2:2">
      <c r="B1288" s="179"/>
    </row>
    <row r="1289" spans="2:2">
      <c r="B1289" s="179"/>
    </row>
    <row r="1290" spans="2:2">
      <c r="B1290" s="179"/>
    </row>
    <row r="1291" spans="2:2">
      <c r="B1291" s="179"/>
    </row>
    <row r="1292" spans="2:2">
      <c r="B1292" s="179"/>
    </row>
    <row r="1293" spans="2:2">
      <c r="B1293" s="179"/>
    </row>
    <row r="1294" spans="2:2">
      <c r="B1294" s="179"/>
    </row>
    <row r="1295" spans="2:2">
      <c r="B1295" s="179"/>
    </row>
    <row r="1296" spans="2:2">
      <c r="B1296" s="179"/>
    </row>
    <row r="1297" spans="2:2">
      <c r="B1297" s="179"/>
    </row>
    <row r="1298" spans="2:2">
      <c r="B1298" s="179"/>
    </row>
    <row r="1299" spans="2:2">
      <c r="B1299" s="179"/>
    </row>
    <row r="1300" spans="2:2">
      <c r="B1300" s="179"/>
    </row>
    <row r="1301" spans="2:2">
      <c r="B1301" s="179"/>
    </row>
    <row r="1302" spans="2:2">
      <c r="B1302" s="179"/>
    </row>
    <row r="1303" spans="2:2">
      <c r="B1303" s="179"/>
    </row>
    <row r="1304" spans="2:2">
      <c r="B1304" s="179"/>
    </row>
    <row r="1305" spans="2:2">
      <c r="B1305" s="179"/>
    </row>
    <row r="1306" spans="2:2">
      <c r="B1306" s="179"/>
    </row>
    <row r="1307" spans="2:2">
      <c r="B1307" s="179"/>
    </row>
    <row r="1308" spans="2:2">
      <c r="B1308" s="179"/>
    </row>
    <row r="1309" spans="2:2">
      <c r="B1309" s="179"/>
    </row>
    <row r="1310" spans="2:2">
      <c r="B1310" s="179"/>
    </row>
    <row r="1311" spans="2:2">
      <c r="B1311" s="179"/>
    </row>
    <row r="1312" spans="2:2">
      <c r="B1312" s="179"/>
    </row>
    <row r="1313" spans="2:2">
      <c r="B1313" s="179"/>
    </row>
    <row r="1314" spans="2:2">
      <c r="B1314" s="179"/>
    </row>
    <row r="1315" spans="2:2">
      <c r="B1315" s="179"/>
    </row>
    <row r="1316" spans="2:2">
      <c r="B1316" s="179"/>
    </row>
    <row r="1317" spans="2:2">
      <c r="B1317" s="179"/>
    </row>
    <row r="1318" spans="2:2">
      <c r="B1318" s="179"/>
    </row>
    <row r="1319" spans="2:2">
      <c r="B1319" s="179"/>
    </row>
    <row r="1320" spans="2:2">
      <c r="B1320" s="179"/>
    </row>
    <row r="1321" spans="2:2">
      <c r="B1321" s="179"/>
    </row>
    <row r="1322" spans="2:2">
      <c r="B1322" s="179"/>
    </row>
    <row r="1323" spans="2:2">
      <c r="B1323" s="179"/>
    </row>
    <row r="1324" spans="2:2">
      <c r="B1324" s="179"/>
    </row>
    <row r="1325" spans="2:2">
      <c r="B1325" s="179"/>
    </row>
    <row r="1326" spans="2:2">
      <c r="B1326" s="179"/>
    </row>
    <row r="1327" spans="2:2">
      <c r="B1327" s="179"/>
    </row>
    <row r="1328" spans="2:2">
      <c r="B1328" s="179"/>
    </row>
    <row r="1329" spans="2:2">
      <c r="B1329" s="179"/>
    </row>
    <row r="1330" spans="2:2">
      <c r="B1330" s="179"/>
    </row>
    <row r="1331" spans="2:2">
      <c r="B1331" s="179"/>
    </row>
    <row r="1332" spans="2:2">
      <c r="B1332" s="179"/>
    </row>
    <row r="1333" spans="2:2">
      <c r="B1333" s="179"/>
    </row>
    <row r="1334" spans="2:2">
      <c r="B1334" s="179"/>
    </row>
    <row r="1335" spans="2:2">
      <c r="B1335" s="179"/>
    </row>
    <row r="1336" spans="2:2">
      <c r="B1336" s="179"/>
    </row>
    <row r="1337" spans="2:2">
      <c r="B1337" s="179"/>
    </row>
    <row r="1338" spans="2:2">
      <c r="B1338" s="179"/>
    </row>
    <row r="1339" spans="2:2">
      <c r="B1339" s="179"/>
    </row>
    <row r="1340" spans="2:2">
      <c r="B1340" s="179"/>
    </row>
    <row r="1341" spans="2:2">
      <c r="B1341" s="179"/>
    </row>
    <row r="1342" spans="2:2">
      <c r="B1342" s="179"/>
    </row>
    <row r="1343" spans="2:2">
      <c r="B1343" s="179"/>
    </row>
    <row r="1344" spans="2:2">
      <c r="B1344" s="179"/>
    </row>
    <row r="1345" spans="2:2">
      <c r="B1345" s="179"/>
    </row>
    <row r="1346" spans="2:2">
      <c r="B1346" s="179"/>
    </row>
    <row r="1347" spans="2:2">
      <c r="B1347" s="179"/>
    </row>
    <row r="1348" spans="2:2">
      <c r="B1348" s="179"/>
    </row>
    <row r="1349" spans="2:2">
      <c r="B1349" s="179"/>
    </row>
    <row r="1350" spans="2:2">
      <c r="B1350" s="179"/>
    </row>
    <row r="1351" spans="2:2">
      <c r="B1351" s="179"/>
    </row>
    <row r="1352" spans="2:2">
      <c r="B1352" s="179"/>
    </row>
    <row r="1353" spans="2:2">
      <c r="B1353" s="179"/>
    </row>
    <row r="1354" spans="2:2">
      <c r="B1354" s="179"/>
    </row>
    <row r="1355" spans="2:2">
      <c r="B1355" s="179"/>
    </row>
    <row r="1356" spans="2:2">
      <c r="B1356" s="179"/>
    </row>
    <row r="1357" spans="2:2">
      <c r="B1357" s="179"/>
    </row>
    <row r="1358" spans="2:2">
      <c r="B1358" s="179"/>
    </row>
    <row r="1359" spans="2:2">
      <c r="B1359" s="179"/>
    </row>
    <row r="1360" spans="2:2">
      <c r="B1360" s="179"/>
    </row>
    <row r="1361" spans="2:2">
      <c r="B1361" s="179"/>
    </row>
    <row r="1362" spans="2:2">
      <c r="B1362" s="179"/>
    </row>
    <row r="1363" spans="2:2">
      <c r="B1363" s="179"/>
    </row>
    <row r="1364" spans="2:2">
      <c r="B1364" s="179"/>
    </row>
    <row r="1365" spans="2:2">
      <c r="B1365" s="179"/>
    </row>
    <row r="1366" spans="2:2">
      <c r="B1366" s="179"/>
    </row>
    <row r="1367" spans="2:2">
      <c r="B1367" s="179"/>
    </row>
    <row r="1368" spans="2:2">
      <c r="B1368" s="179"/>
    </row>
    <row r="1369" spans="2:2">
      <c r="B1369" s="179"/>
    </row>
    <row r="1370" spans="2:2">
      <c r="B1370" s="179"/>
    </row>
    <row r="1371" spans="2:2">
      <c r="B1371" s="179"/>
    </row>
    <row r="1372" spans="2:2">
      <c r="B1372" s="179"/>
    </row>
    <row r="1373" spans="2:2">
      <c r="B1373" s="179"/>
    </row>
    <row r="1374" spans="2:2">
      <c r="B1374" s="179"/>
    </row>
    <row r="1375" spans="2:2">
      <c r="B1375" s="179"/>
    </row>
    <row r="1376" spans="2:2">
      <c r="B1376" s="179"/>
    </row>
    <row r="1377" spans="2:2">
      <c r="B1377" s="179"/>
    </row>
    <row r="1378" spans="2:2">
      <c r="B1378" s="179"/>
    </row>
    <row r="1379" spans="2:2">
      <c r="B1379" s="179"/>
    </row>
    <row r="1380" spans="2:2">
      <c r="B1380" s="179"/>
    </row>
    <row r="1381" spans="2:2">
      <c r="B1381" s="179"/>
    </row>
    <row r="1382" spans="2:2">
      <c r="B1382" s="179"/>
    </row>
    <row r="1383" spans="2:2">
      <c r="B1383" s="179"/>
    </row>
    <row r="1384" spans="2:2">
      <c r="B1384" s="179"/>
    </row>
    <row r="1385" spans="2:2">
      <c r="B1385" s="179"/>
    </row>
    <row r="1386" spans="2:2">
      <c r="B1386" s="179"/>
    </row>
    <row r="1387" spans="2:2">
      <c r="B1387" s="179"/>
    </row>
    <row r="1388" spans="2:2">
      <c r="B1388" s="179"/>
    </row>
    <row r="1389" spans="2:2">
      <c r="B1389" s="179"/>
    </row>
    <row r="1390" spans="2:2">
      <c r="B1390" s="179"/>
    </row>
    <row r="1391" spans="2:2">
      <c r="B1391" s="179"/>
    </row>
    <row r="1392" spans="2:2">
      <c r="B1392" s="179"/>
    </row>
    <row r="1393" spans="2:2">
      <c r="B1393" s="179"/>
    </row>
    <row r="1394" spans="2:2">
      <c r="B1394" s="179"/>
    </row>
    <row r="1395" spans="2:2">
      <c r="B1395" s="179"/>
    </row>
    <row r="1396" spans="2:2">
      <c r="B1396" s="179"/>
    </row>
    <row r="1397" spans="2:2">
      <c r="B1397" s="179"/>
    </row>
    <row r="1398" spans="2:2">
      <c r="B1398" s="179"/>
    </row>
    <row r="1399" spans="2:2">
      <c r="B1399" s="179"/>
    </row>
    <row r="1400" spans="2:2">
      <c r="B1400" s="179"/>
    </row>
    <row r="1401" spans="2:2">
      <c r="B1401" s="179"/>
    </row>
    <row r="1402" spans="2:2">
      <c r="B1402" s="179"/>
    </row>
    <row r="1403" spans="2:2">
      <c r="B1403" s="179"/>
    </row>
    <row r="1404" spans="2:2">
      <c r="B1404" s="179"/>
    </row>
    <row r="1405" spans="2:2">
      <c r="B1405" s="179"/>
    </row>
    <row r="1406" spans="2:2">
      <c r="B1406" s="179"/>
    </row>
    <row r="1407" spans="2:2">
      <c r="B1407" s="179"/>
    </row>
    <row r="1408" spans="2:2">
      <c r="B1408" s="179"/>
    </row>
    <row r="1409" spans="2:2">
      <c r="B1409" s="179"/>
    </row>
    <row r="1410" spans="2:2">
      <c r="B1410" s="179"/>
    </row>
    <row r="1411" spans="2:2">
      <c r="B1411" s="179"/>
    </row>
    <row r="1412" spans="2:2">
      <c r="B1412" s="179"/>
    </row>
    <row r="1413" spans="2:2">
      <c r="B1413" s="179"/>
    </row>
    <row r="1414" spans="2:2">
      <c r="B1414" s="179"/>
    </row>
    <row r="1415" spans="2:2">
      <c r="B1415" s="179"/>
    </row>
    <row r="1416" spans="2:2">
      <c r="B1416" s="179"/>
    </row>
    <row r="1417" spans="2:2">
      <c r="B1417" s="179"/>
    </row>
    <row r="1418" spans="2:2">
      <c r="B1418" s="179"/>
    </row>
    <row r="1419" spans="2:2">
      <c r="B1419" s="179"/>
    </row>
    <row r="1420" spans="2:2">
      <c r="B1420" s="179"/>
    </row>
    <row r="1421" spans="2:2">
      <c r="B1421" s="179"/>
    </row>
    <row r="1422" spans="2:2">
      <c r="B1422" s="179"/>
    </row>
    <row r="1423" spans="2:2">
      <c r="B1423" s="179"/>
    </row>
    <row r="1424" spans="2:2">
      <c r="B1424" s="179"/>
    </row>
    <row r="1425" spans="2:2">
      <c r="B1425" s="179"/>
    </row>
    <row r="1426" spans="2:2">
      <c r="B1426" s="179"/>
    </row>
    <row r="1427" spans="2:2">
      <c r="B1427" s="179"/>
    </row>
    <row r="1428" spans="2:2">
      <c r="B1428" s="179"/>
    </row>
    <row r="1429" spans="2:2">
      <c r="B1429" s="179"/>
    </row>
    <row r="1430" spans="2:2">
      <c r="B1430" s="179"/>
    </row>
    <row r="1431" spans="2:2">
      <c r="B1431" s="179"/>
    </row>
    <row r="1432" spans="2:2">
      <c r="B1432" s="179"/>
    </row>
    <row r="1433" spans="2:2">
      <c r="B1433" s="179"/>
    </row>
    <row r="1434" spans="2:2">
      <c r="B1434" s="179"/>
    </row>
    <row r="1435" spans="2:2">
      <c r="B1435" s="179"/>
    </row>
    <row r="1436" spans="2:2">
      <c r="B1436" s="179"/>
    </row>
    <row r="1437" spans="2:2">
      <c r="B1437" s="179"/>
    </row>
    <row r="1438" spans="2:2">
      <c r="B1438" s="179"/>
    </row>
    <row r="1439" spans="2:2">
      <c r="B1439" s="179"/>
    </row>
    <row r="1440" spans="2:2">
      <c r="B1440" s="179"/>
    </row>
    <row r="1441" spans="2:2">
      <c r="B1441" s="179"/>
    </row>
    <row r="1442" spans="2:2">
      <c r="B1442" s="179"/>
    </row>
    <row r="1443" spans="2:2">
      <c r="B1443" s="179"/>
    </row>
    <row r="1444" spans="2:2">
      <c r="B1444" s="179"/>
    </row>
    <row r="1445" spans="2:2">
      <c r="B1445" s="179"/>
    </row>
    <row r="1446" spans="2:2">
      <c r="B1446" s="179"/>
    </row>
    <row r="1447" spans="2:2">
      <c r="B1447" s="179"/>
    </row>
    <row r="1448" spans="2:2">
      <c r="B1448" s="179"/>
    </row>
    <row r="1449" spans="2:2">
      <c r="B1449" s="179"/>
    </row>
    <row r="1450" spans="2:2">
      <c r="B1450" s="179"/>
    </row>
    <row r="1451" spans="2:2">
      <c r="B1451" s="179"/>
    </row>
    <row r="1452" spans="2:2">
      <c r="B1452" s="179"/>
    </row>
    <row r="1453" spans="2:2">
      <c r="B1453" s="179"/>
    </row>
    <row r="1454" spans="2:2">
      <c r="B1454" s="179"/>
    </row>
    <row r="1455" spans="2:2">
      <c r="B1455" s="179"/>
    </row>
    <row r="1456" spans="2:2">
      <c r="B1456" s="179"/>
    </row>
    <row r="1457" spans="2:2">
      <c r="B1457" s="179"/>
    </row>
    <row r="1458" spans="2:2">
      <c r="B1458" s="179"/>
    </row>
    <row r="1459" spans="2:2">
      <c r="B1459" s="179"/>
    </row>
    <row r="1460" spans="2:2">
      <c r="B1460" s="179"/>
    </row>
    <row r="1461" spans="2:2">
      <c r="B1461" s="179"/>
    </row>
    <row r="1462" spans="2:2">
      <c r="B1462" s="179"/>
    </row>
    <row r="1463" spans="2:2">
      <c r="B1463" s="179"/>
    </row>
    <row r="1464" spans="2:2">
      <c r="B1464" s="179"/>
    </row>
    <row r="1465" spans="2:2">
      <c r="B1465" s="179"/>
    </row>
    <row r="1466" spans="2:2">
      <c r="B1466" s="179"/>
    </row>
    <row r="1467" spans="2:2">
      <c r="B1467" s="179"/>
    </row>
    <row r="1468" spans="2:2">
      <c r="B1468" s="179"/>
    </row>
    <row r="1469" spans="2:2">
      <c r="B1469" s="179"/>
    </row>
    <row r="1470" spans="2:2">
      <c r="B1470" s="179"/>
    </row>
    <row r="1471" spans="2:2">
      <c r="B1471" s="179"/>
    </row>
    <row r="1472" spans="2:2">
      <c r="B1472" s="179"/>
    </row>
    <row r="1473" spans="2:2">
      <c r="B1473" s="179"/>
    </row>
    <row r="1474" spans="2:2">
      <c r="B1474" s="179"/>
    </row>
    <row r="1475" spans="2:2">
      <c r="B1475" s="179"/>
    </row>
    <row r="1476" spans="2:2">
      <c r="B1476" s="179"/>
    </row>
    <row r="1477" spans="2:2">
      <c r="B1477" s="179"/>
    </row>
    <row r="1478" spans="2:2">
      <c r="B1478" s="179"/>
    </row>
    <row r="1479" spans="2:2">
      <c r="B1479" s="179"/>
    </row>
    <row r="1480" spans="2:2">
      <c r="B1480" s="179"/>
    </row>
    <row r="1481" spans="2:2">
      <c r="B1481" s="179"/>
    </row>
    <row r="1482" spans="2:2">
      <c r="B1482" s="179"/>
    </row>
    <row r="1483" spans="2:2">
      <c r="B1483" s="179"/>
    </row>
    <row r="1484" spans="2:2">
      <c r="B1484" s="179"/>
    </row>
    <row r="1485" spans="2:2">
      <c r="B1485" s="179"/>
    </row>
    <row r="1486" spans="2:2">
      <c r="B1486" s="179"/>
    </row>
    <row r="1487" spans="2:2">
      <c r="B1487" s="179"/>
    </row>
    <row r="1488" spans="2:2">
      <c r="B1488" s="179"/>
    </row>
    <row r="1489" spans="2:2">
      <c r="B1489" s="179"/>
    </row>
    <row r="1490" spans="2:2">
      <c r="B1490" s="179"/>
    </row>
    <row r="1491" spans="2:2">
      <c r="B1491" s="179"/>
    </row>
    <row r="1492" spans="2:2">
      <c r="B1492" s="179"/>
    </row>
    <row r="1493" spans="2:2">
      <c r="B1493" s="179"/>
    </row>
    <row r="1494" spans="2:2">
      <c r="B1494" s="179"/>
    </row>
    <row r="1495" spans="2:2">
      <c r="B1495" s="179"/>
    </row>
    <row r="1496" spans="2:2">
      <c r="B1496" s="179"/>
    </row>
    <row r="1497" spans="2:2">
      <c r="B1497" s="179"/>
    </row>
    <row r="1498" spans="2:2">
      <c r="B1498" s="179"/>
    </row>
    <row r="1499" spans="2:2">
      <c r="B1499" s="179"/>
    </row>
    <row r="1500" spans="2:2">
      <c r="B1500" s="179"/>
    </row>
    <row r="1501" spans="2:2">
      <c r="B1501" s="179"/>
    </row>
    <row r="1502" spans="2:2">
      <c r="B1502" s="179"/>
    </row>
    <row r="1503" spans="2:2">
      <c r="B1503" s="179"/>
    </row>
    <row r="1504" spans="2:2">
      <c r="B1504" s="179"/>
    </row>
    <row r="1505" spans="2:2">
      <c r="B1505" s="179"/>
    </row>
    <row r="1506" spans="2:2">
      <c r="B1506" s="179"/>
    </row>
    <row r="1507" spans="2:2">
      <c r="B1507" s="179"/>
    </row>
    <row r="1508" spans="2:2">
      <c r="B1508" s="179"/>
    </row>
    <row r="1509" spans="2:2">
      <c r="B1509" s="179"/>
    </row>
    <row r="1510" spans="2:2">
      <c r="B1510" s="179"/>
    </row>
    <row r="1511" spans="2:2">
      <c r="B1511" s="179"/>
    </row>
    <row r="1512" spans="2:2">
      <c r="B1512" s="179"/>
    </row>
    <row r="1513" spans="2:2">
      <c r="B1513" s="179"/>
    </row>
    <row r="1514" spans="2:2">
      <c r="B1514" s="179"/>
    </row>
    <row r="1515" spans="2:2">
      <c r="B1515" s="179"/>
    </row>
    <row r="1516" spans="2:2">
      <c r="B1516" s="179"/>
    </row>
    <row r="1517" spans="2:2">
      <c r="B1517" s="179"/>
    </row>
    <row r="1518" spans="2:2">
      <c r="B1518" s="179"/>
    </row>
    <row r="1519" spans="2:2">
      <c r="B1519" s="179"/>
    </row>
    <row r="1520" spans="2:2">
      <c r="B1520" s="179"/>
    </row>
    <row r="1521" spans="2:2">
      <c r="B1521" s="179"/>
    </row>
    <row r="1522" spans="2:2">
      <c r="B1522" s="179"/>
    </row>
    <row r="1523" spans="2:2">
      <c r="B1523" s="179"/>
    </row>
    <row r="1524" spans="2:2">
      <c r="B1524" s="179"/>
    </row>
    <row r="1525" spans="2:2">
      <c r="B1525" s="179"/>
    </row>
    <row r="1526" spans="2:2">
      <c r="B1526" s="179"/>
    </row>
    <row r="1527" spans="2:2">
      <c r="B1527" s="179"/>
    </row>
    <row r="1528" spans="2:2">
      <c r="B1528" s="179"/>
    </row>
    <row r="1529" spans="2:2">
      <c r="B1529" s="179"/>
    </row>
    <row r="1530" spans="2:2">
      <c r="B1530" s="179"/>
    </row>
    <row r="1531" spans="2:2">
      <c r="B1531" s="179"/>
    </row>
    <row r="1532" spans="2:2">
      <c r="B1532" s="179"/>
    </row>
    <row r="1533" spans="2:2">
      <c r="B1533" s="179"/>
    </row>
    <row r="1534" spans="2:2">
      <c r="B1534" s="179"/>
    </row>
    <row r="1535" spans="2:2">
      <c r="B1535" s="179"/>
    </row>
    <row r="1536" spans="2:2">
      <c r="B1536" s="179"/>
    </row>
    <row r="1537" spans="2:2">
      <c r="B1537" s="179"/>
    </row>
    <row r="1538" spans="2:2">
      <c r="B1538" s="179"/>
    </row>
    <row r="1539" spans="2:2">
      <c r="B1539" s="179"/>
    </row>
    <row r="1540" spans="2:2">
      <c r="B1540" s="179"/>
    </row>
    <row r="1541" spans="2:2">
      <c r="B1541" s="179"/>
    </row>
    <row r="1542" spans="2:2">
      <c r="B1542" s="179"/>
    </row>
    <row r="1543" spans="2:2">
      <c r="B1543" s="179"/>
    </row>
    <row r="1544" spans="2:2">
      <c r="B1544" s="179"/>
    </row>
    <row r="1545" spans="2:2">
      <c r="B1545" s="179"/>
    </row>
    <row r="1546" spans="2:2">
      <c r="B1546" s="179"/>
    </row>
    <row r="1547" spans="2:2">
      <c r="B1547" s="179"/>
    </row>
    <row r="1548" spans="2:2">
      <c r="B1548" s="179"/>
    </row>
    <row r="1549" spans="2:2">
      <c r="B1549" s="179"/>
    </row>
    <row r="1550" spans="2:2">
      <c r="B1550" s="179"/>
    </row>
    <row r="1551" spans="2:2">
      <c r="B1551" s="179"/>
    </row>
    <row r="1552" spans="2:2">
      <c r="B1552" s="179"/>
    </row>
    <row r="1553" spans="2:2">
      <c r="B1553" s="179"/>
    </row>
    <row r="1554" spans="2:2">
      <c r="B1554" s="179"/>
    </row>
    <row r="1555" spans="2:2">
      <c r="B1555" s="179"/>
    </row>
    <row r="1556" spans="2:2">
      <c r="B1556" s="179"/>
    </row>
    <row r="1557" spans="2:2">
      <c r="B1557" s="179"/>
    </row>
    <row r="1558" spans="2:2">
      <c r="B1558" s="179"/>
    </row>
    <row r="1559" spans="2:2">
      <c r="B1559" s="179"/>
    </row>
    <row r="1560" spans="2:2">
      <c r="B1560" s="179"/>
    </row>
    <row r="1561" spans="2:2">
      <c r="B1561" s="179"/>
    </row>
    <row r="1562" spans="2:2">
      <c r="B1562" s="179"/>
    </row>
    <row r="1563" spans="2:2">
      <c r="B1563" s="179"/>
    </row>
    <row r="1564" spans="2:2">
      <c r="B1564" s="179"/>
    </row>
    <row r="1565" spans="2:2">
      <c r="B1565" s="179"/>
    </row>
    <row r="1566" spans="2:2">
      <c r="B1566" s="179"/>
    </row>
    <row r="1567" spans="2:2">
      <c r="B1567" s="179"/>
    </row>
    <row r="1568" spans="2:2">
      <c r="B1568" s="179"/>
    </row>
    <row r="1569" spans="2:2">
      <c r="B1569" s="179"/>
    </row>
    <row r="1570" spans="2:2">
      <c r="B1570" s="179"/>
    </row>
    <row r="1571" spans="2:2">
      <c r="B1571" s="179"/>
    </row>
    <row r="1572" spans="2:2">
      <c r="B1572" s="179"/>
    </row>
    <row r="1573" spans="2:2">
      <c r="B1573" s="179"/>
    </row>
    <row r="1574" spans="2:2">
      <c r="B1574" s="179"/>
    </row>
    <row r="1575" spans="2:2">
      <c r="B1575" s="179"/>
    </row>
    <row r="1576" spans="2:2">
      <c r="B1576" s="179"/>
    </row>
    <row r="1577" spans="2:2">
      <c r="B1577" s="179"/>
    </row>
    <row r="1578" spans="2:2">
      <c r="B1578" s="179"/>
    </row>
    <row r="1579" spans="2:2">
      <c r="B1579" s="179"/>
    </row>
    <row r="1580" spans="2:2">
      <c r="B1580" s="179"/>
    </row>
    <row r="1581" spans="2:2">
      <c r="B1581" s="179"/>
    </row>
    <row r="1582" spans="2:2">
      <c r="B1582" s="179"/>
    </row>
    <row r="1583" spans="2:2">
      <c r="B1583" s="179"/>
    </row>
    <row r="1584" spans="2:2">
      <c r="B1584" s="179"/>
    </row>
    <row r="1585" spans="2:2">
      <c r="B1585" s="179"/>
    </row>
    <row r="1586" spans="2:2">
      <c r="B1586" s="179"/>
    </row>
    <row r="1587" spans="2:2">
      <c r="B1587" s="179"/>
    </row>
    <row r="1588" spans="2:2">
      <c r="B1588" s="179"/>
    </row>
    <row r="1589" spans="2:2">
      <c r="B1589" s="179"/>
    </row>
    <row r="1590" spans="2:2">
      <c r="B1590" s="179"/>
    </row>
    <row r="1591" spans="2:2">
      <c r="B1591" s="179"/>
    </row>
    <row r="1592" spans="2:2">
      <c r="B1592" s="179"/>
    </row>
    <row r="1593" spans="2:2">
      <c r="B1593" s="179"/>
    </row>
    <row r="1594" spans="2:2">
      <c r="B1594" s="179"/>
    </row>
    <row r="1595" spans="2:2">
      <c r="B1595" s="179"/>
    </row>
    <row r="1596" spans="2:2">
      <c r="B1596" s="179"/>
    </row>
    <row r="1597" spans="2:2">
      <c r="B1597" s="179"/>
    </row>
    <row r="1598" spans="2:2">
      <c r="B1598" s="179"/>
    </row>
    <row r="1599" spans="2:2">
      <c r="B1599" s="179"/>
    </row>
    <row r="1600" spans="2:2">
      <c r="B1600" s="179"/>
    </row>
    <row r="1601" spans="2:2">
      <c r="B1601" s="179"/>
    </row>
    <row r="1602" spans="2:2">
      <c r="B1602" s="179"/>
    </row>
    <row r="1603" spans="2:2">
      <c r="B1603" s="179"/>
    </row>
    <row r="1604" spans="2:2">
      <c r="B1604" s="179"/>
    </row>
    <row r="1605" spans="2:2">
      <c r="B1605" s="179"/>
    </row>
    <row r="1606" spans="2:2">
      <c r="B1606" s="179"/>
    </row>
    <row r="1607" spans="2:2">
      <c r="B1607" s="179"/>
    </row>
    <row r="1608" spans="2:2">
      <c r="B1608" s="179"/>
    </row>
    <row r="1609" spans="2:2">
      <c r="B1609" s="179"/>
    </row>
    <row r="1610" spans="2:2">
      <c r="B1610" s="179"/>
    </row>
    <row r="1611" spans="2:2">
      <c r="B1611" s="179"/>
    </row>
    <row r="1612" spans="2:2">
      <c r="B1612" s="179"/>
    </row>
    <row r="1613" spans="2:2">
      <c r="B1613" s="179"/>
    </row>
    <row r="1614" spans="2:2">
      <c r="B1614" s="179"/>
    </row>
    <row r="1615" spans="2:2">
      <c r="B1615" s="179"/>
    </row>
    <row r="1616" spans="2:2">
      <c r="B1616" s="179"/>
    </row>
    <row r="1617" spans="2:2">
      <c r="B1617" s="179"/>
    </row>
    <row r="1618" spans="2:2">
      <c r="B1618" s="179"/>
    </row>
    <row r="1619" spans="2:2">
      <c r="B1619" s="179"/>
    </row>
    <row r="1620" spans="2:2">
      <c r="B1620" s="179"/>
    </row>
    <row r="1621" spans="2:2">
      <c r="B1621" s="179"/>
    </row>
    <row r="1622" spans="2:2">
      <c r="B1622" s="179"/>
    </row>
    <row r="1623" spans="2:2">
      <c r="B1623" s="179"/>
    </row>
    <row r="1624" spans="2:2">
      <c r="B1624" s="179"/>
    </row>
    <row r="1625" spans="2:2">
      <c r="B1625" s="179"/>
    </row>
    <row r="1626" spans="2:2">
      <c r="B1626" s="179"/>
    </row>
    <row r="1627" spans="2:2">
      <c r="B1627" s="179"/>
    </row>
    <row r="1628" spans="2:2">
      <c r="B1628" s="179"/>
    </row>
    <row r="1629" spans="2:2">
      <c r="B1629" s="179"/>
    </row>
    <row r="1630" spans="2:2">
      <c r="B1630" s="179"/>
    </row>
    <row r="1631" spans="2:2">
      <c r="B1631" s="179"/>
    </row>
    <row r="1632" spans="2:2">
      <c r="B1632" s="179"/>
    </row>
    <row r="1633" spans="2:2">
      <c r="B1633" s="179"/>
    </row>
    <row r="1634" spans="2:2">
      <c r="B1634" s="179"/>
    </row>
    <row r="1635" spans="2:2">
      <c r="B1635" s="179"/>
    </row>
    <row r="1636" spans="2:2">
      <c r="B1636" s="179"/>
    </row>
    <row r="1637" spans="2:2">
      <c r="B1637" s="179"/>
    </row>
    <row r="1638" spans="2:2">
      <c r="B1638" s="179"/>
    </row>
    <row r="1639" spans="2:2">
      <c r="B1639" s="179"/>
    </row>
    <row r="1640" spans="2:2">
      <c r="B1640" s="179"/>
    </row>
    <row r="1641" spans="2:2">
      <c r="B1641" s="179"/>
    </row>
    <row r="1642" spans="2:2">
      <c r="B1642" s="179"/>
    </row>
    <row r="1643" spans="2:2">
      <c r="B1643" s="179"/>
    </row>
    <row r="1644" spans="2:2">
      <c r="B1644" s="179"/>
    </row>
    <row r="1645" spans="2:2">
      <c r="B1645" s="179"/>
    </row>
    <row r="1646" spans="2:2">
      <c r="B1646" s="179"/>
    </row>
    <row r="1647" spans="2:2">
      <c r="B1647" s="179"/>
    </row>
    <row r="1648" spans="2:2">
      <c r="B1648" s="179"/>
    </row>
    <row r="1649" spans="2:2">
      <c r="B1649" s="179"/>
    </row>
    <row r="1650" spans="2:2">
      <c r="B1650" s="179"/>
    </row>
    <row r="1651" spans="2:2">
      <c r="B1651" s="179"/>
    </row>
    <row r="1652" spans="2:2">
      <c r="B1652" s="179"/>
    </row>
    <row r="1653" spans="2:2">
      <c r="B1653" s="179"/>
    </row>
    <row r="1654" spans="2:2">
      <c r="B1654" s="179"/>
    </row>
    <row r="1655" spans="2:2">
      <c r="B1655" s="179"/>
    </row>
    <row r="1656" spans="2:2">
      <c r="B1656" s="179"/>
    </row>
    <row r="1657" spans="2:2">
      <c r="B1657" s="179"/>
    </row>
    <row r="1658" spans="2:2">
      <c r="B1658" s="179"/>
    </row>
    <row r="1659" spans="2:2">
      <c r="B1659" s="179"/>
    </row>
    <row r="1660" spans="2:2">
      <c r="B1660" s="179"/>
    </row>
    <row r="1661" spans="2:2">
      <c r="B1661" s="179"/>
    </row>
    <row r="1662" spans="2:2">
      <c r="B1662" s="179"/>
    </row>
    <row r="1663" spans="2:2">
      <c r="B1663" s="179"/>
    </row>
    <row r="1664" spans="2:2">
      <c r="B1664" s="179"/>
    </row>
    <row r="1665" spans="2:2">
      <c r="B1665" s="179"/>
    </row>
    <row r="1666" spans="2:2">
      <c r="B1666" s="179"/>
    </row>
    <row r="1667" spans="2:2">
      <c r="B1667" s="179"/>
    </row>
    <row r="1668" spans="2:2">
      <c r="B1668" s="179"/>
    </row>
    <row r="1669" spans="2:2">
      <c r="B1669" s="179"/>
    </row>
    <row r="1670" spans="2:2">
      <c r="B1670" s="179"/>
    </row>
    <row r="1671" spans="2:2">
      <c r="B1671" s="179"/>
    </row>
    <row r="1672" spans="2:2">
      <c r="B1672" s="179"/>
    </row>
    <row r="1673" spans="2:2">
      <c r="B1673" s="179"/>
    </row>
    <row r="1674" spans="2:2">
      <c r="B1674" s="179"/>
    </row>
    <row r="1675" spans="2:2">
      <c r="B1675" s="179"/>
    </row>
    <row r="1676" spans="2:2">
      <c r="B1676" s="179"/>
    </row>
    <row r="1677" spans="2:2">
      <c r="B1677" s="179"/>
    </row>
    <row r="1678" spans="2:2">
      <c r="B1678" s="179"/>
    </row>
    <row r="1679" spans="2:2">
      <c r="B1679" s="179"/>
    </row>
    <row r="1680" spans="2:2">
      <c r="B1680" s="179"/>
    </row>
    <row r="1681" spans="2:2">
      <c r="B1681" s="179"/>
    </row>
    <row r="1682" spans="2:2">
      <c r="B1682" s="179"/>
    </row>
    <row r="1683" spans="2:2">
      <c r="B1683" s="179"/>
    </row>
    <row r="1684" spans="2:2">
      <c r="B1684" s="179"/>
    </row>
    <row r="1685" spans="2:2">
      <c r="B1685" s="179"/>
    </row>
    <row r="1686" spans="2:2">
      <c r="B1686" s="179"/>
    </row>
    <row r="1687" spans="2:2">
      <c r="B1687" s="179"/>
    </row>
    <row r="1688" spans="2:2">
      <c r="B1688" s="179"/>
    </row>
    <row r="1689" spans="2:2">
      <c r="B1689" s="179"/>
    </row>
    <row r="1690" spans="2:2">
      <c r="B1690" s="179"/>
    </row>
    <row r="1691" spans="2:2">
      <c r="B1691" s="179"/>
    </row>
    <row r="1692" spans="2:2">
      <c r="B1692" s="179"/>
    </row>
    <row r="1693" spans="2:2">
      <c r="B1693" s="179"/>
    </row>
    <row r="1694" spans="2:2">
      <c r="B1694" s="179"/>
    </row>
    <row r="1695" spans="2:2">
      <c r="B1695" s="179"/>
    </row>
    <row r="1696" spans="2:2">
      <c r="B1696" s="179"/>
    </row>
    <row r="1697" spans="2:2">
      <c r="B1697" s="179"/>
    </row>
    <row r="1698" spans="2:2">
      <c r="B1698" s="179"/>
    </row>
    <row r="1699" spans="2:2">
      <c r="B1699" s="179"/>
    </row>
    <row r="1700" spans="2:2">
      <c r="B1700" s="179"/>
    </row>
    <row r="1701" spans="2:2">
      <c r="B1701" s="179"/>
    </row>
    <row r="1702" spans="2:2">
      <c r="B1702" s="179"/>
    </row>
    <row r="1703" spans="2:2">
      <c r="B1703" s="179"/>
    </row>
    <row r="1704" spans="2:2">
      <c r="B1704" s="179"/>
    </row>
    <row r="1705" spans="2:2">
      <c r="B1705" s="179"/>
    </row>
    <row r="1706" spans="2:2">
      <c r="B1706" s="179"/>
    </row>
    <row r="1707" spans="2:2">
      <c r="B1707" s="179"/>
    </row>
    <row r="1708" spans="2:2">
      <c r="B1708" s="179"/>
    </row>
    <row r="1709" spans="2:2">
      <c r="B1709" s="179"/>
    </row>
    <row r="1710" spans="2:2">
      <c r="B1710" s="179"/>
    </row>
    <row r="1711" spans="2:2">
      <c r="B1711" s="179"/>
    </row>
    <row r="1712" spans="2:2">
      <c r="B1712" s="179"/>
    </row>
    <row r="1713" spans="2:2">
      <c r="B1713" s="179"/>
    </row>
    <row r="1714" spans="2:2">
      <c r="B1714" s="179"/>
    </row>
    <row r="1715" spans="2:2">
      <c r="B1715" s="179"/>
    </row>
    <row r="1716" spans="2:2">
      <c r="B1716" s="179"/>
    </row>
    <row r="1717" spans="2:2">
      <c r="B1717" s="179"/>
    </row>
    <row r="1718" spans="2:2">
      <c r="B1718" s="179"/>
    </row>
    <row r="1719" spans="2:2">
      <c r="B1719" s="179"/>
    </row>
    <row r="1720" spans="2:2">
      <c r="B1720" s="179"/>
    </row>
    <row r="1721" spans="2:2">
      <c r="B1721" s="179"/>
    </row>
    <row r="1722" spans="2:2">
      <c r="B1722" s="179"/>
    </row>
    <row r="1723" spans="2:2">
      <c r="B1723" s="179"/>
    </row>
    <row r="1724" spans="2:2">
      <c r="B1724" s="179"/>
    </row>
    <row r="1725" spans="2:2">
      <c r="B1725" s="179"/>
    </row>
    <row r="1726" spans="2:2">
      <c r="B1726" s="179"/>
    </row>
    <row r="1727" spans="2:2">
      <c r="B1727" s="179"/>
    </row>
    <row r="1728" spans="2:2">
      <c r="B1728" s="179"/>
    </row>
    <row r="1729" spans="2:2">
      <c r="B1729" s="179"/>
    </row>
    <row r="1730" spans="2:2">
      <c r="B1730" s="179"/>
    </row>
    <row r="1731" spans="2:2">
      <c r="B1731" s="179"/>
    </row>
    <row r="1732" spans="2:2">
      <c r="B1732" s="179"/>
    </row>
    <row r="1733" spans="2:2">
      <c r="B1733" s="179"/>
    </row>
    <row r="1734" spans="2:2">
      <c r="B1734" s="179"/>
    </row>
    <row r="1735" spans="2:2">
      <c r="B1735" s="179"/>
    </row>
    <row r="1736" spans="2:2">
      <c r="B1736" s="179"/>
    </row>
    <row r="1737" spans="2:2">
      <c r="B1737" s="179"/>
    </row>
    <row r="1738" spans="2:2">
      <c r="B1738" s="179"/>
    </row>
    <row r="1739" spans="2:2">
      <c r="B1739" s="179"/>
    </row>
    <row r="1740" spans="2:2">
      <c r="B1740" s="179"/>
    </row>
    <row r="1741" spans="2:2">
      <c r="B1741" s="179"/>
    </row>
    <row r="1742" spans="2:2">
      <c r="B1742" s="179"/>
    </row>
    <row r="1743" spans="2:2">
      <c r="B1743" s="179"/>
    </row>
    <row r="1744" spans="2:2">
      <c r="B1744" s="179"/>
    </row>
    <row r="1745" spans="2:2">
      <c r="B1745" s="179"/>
    </row>
    <row r="1746" spans="2:2">
      <c r="B1746" s="179"/>
    </row>
    <row r="1747" spans="2:2">
      <c r="B1747" s="179"/>
    </row>
    <row r="1748" spans="2:2">
      <c r="B1748" s="179"/>
    </row>
    <row r="1749" spans="2:2">
      <c r="B1749" s="179"/>
    </row>
    <row r="1750" spans="2:2">
      <c r="B1750" s="179"/>
    </row>
    <row r="1751" spans="2:2">
      <c r="B1751" s="179"/>
    </row>
    <row r="1752" spans="2:2">
      <c r="B1752" s="179"/>
    </row>
    <row r="1753" spans="2:2">
      <c r="B1753" s="179"/>
    </row>
    <row r="1754" spans="2:2">
      <c r="B1754" s="179"/>
    </row>
    <row r="1755" spans="2:2">
      <c r="B1755" s="179"/>
    </row>
    <row r="1756" spans="2:2">
      <c r="B1756" s="179"/>
    </row>
    <row r="1757" spans="2:2">
      <c r="B1757" s="179"/>
    </row>
    <row r="1758" spans="2:2">
      <c r="B1758" s="179"/>
    </row>
    <row r="1759" spans="2:2">
      <c r="B1759" s="179"/>
    </row>
    <row r="1760" spans="2:2">
      <c r="B1760" s="179"/>
    </row>
    <row r="1761" spans="2:2">
      <c r="B1761" s="179"/>
    </row>
    <row r="1762" spans="2:2">
      <c r="B1762" s="179"/>
    </row>
    <row r="1763" spans="2:2">
      <c r="B1763" s="179"/>
    </row>
    <row r="1764" spans="2:2">
      <c r="B1764" s="179"/>
    </row>
    <row r="1765" spans="2:2">
      <c r="B1765" s="179"/>
    </row>
    <row r="1766" spans="2:2">
      <c r="B1766" s="179"/>
    </row>
    <row r="1767" spans="2:2">
      <c r="B1767" s="179"/>
    </row>
    <row r="1768" spans="2:2">
      <c r="B1768" s="179"/>
    </row>
    <row r="1769" spans="2:2">
      <c r="B1769" s="179"/>
    </row>
    <row r="1770" spans="2:2">
      <c r="B1770" s="179"/>
    </row>
    <row r="1771" spans="2:2">
      <c r="B1771" s="179"/>
    </row>
    <row r="1772" spans="2:2">
      <c r="B1772" s="179"/>
    </row>
    <row r="1773" spans="2:2">
      <c r="B1773" s="179"/>
    </row>
    <row r="1774" spans="2:2">
      <c r="B1774" s="179"/>
    </row>
    <row r="1775" spans="2:2">
      <c r="B1775" s="179"/>
    </row>
    <row r="1776" spans="2:2">
      <c r="B1776" s="179"/>
    </row>
    <row r="1777" spans="2:2">
      <c r="B1777" s="179"/>
    </row>
    <row r="1778" spans="2:2">
      <c r="B1778" s="179"/>
    </row>
    <row r="1779" spans="2:2">
      <c r="B1779" s="179"/>
    </row>
    <row r="1780" spans="2:2">
      <c r="B1780" s="179"/>
    </row>
    <row r="1781" spans="2:2">
      <c r="B1781" s="179"/>
    </row>
    <row r="1782" spans="2:2">
      <c r="B1782" s="179"/>
    </row>
    <row r="1783" spans="2:2">
      <c r="B1783" s="179"/>
    </row>
    <row r="1784" spans="2:2">
      <c r="B1784" s="179"/>
    </row>
    <row r="1785" spans="2:2">
      <c r="B1785" s="179"/>
    </row>
    <row r="1786" spans="2:2">
      <c r="B1786" s="179"/>
    </row>
    <row r="1787" spans="2:2">
      <c r="B1787" s="179"/>
    </row>
    <row r="1788" spans="2:2">
      <c r="B1788" s="179"/>
    </row>
    <row r="1789" spans="2:2">
      <c r="B1789" s="179"/>
    </row>
    <row r="1790" spans="2:2">
      <c r="B1790" s="179"/>
    </row>
    <row r="1791" spans="2:2">
      <c r="B1791" s="179"/>
    </row>
    <row r="1792" spans="2:2">
      <c r="B1792" s="179"/>
    </row>
    <row r="1793" spans="2:2">
      <c r="B1793" s="179"/>
    </row>
    <row r="1794" spans="2:2">
      <c r="B1794" s="179"/>
    </row>
    <row r="1795" spans="2:2">
      <c r="B1795" s="179"/>
    </row>
    <row r="1796" spans="2:2">
      <c r="B1796" s="179"/>
    </row>
    <row r="1797" spans="2:2">
      <c r="B1797" s="179"/>
    </row>
    <row r="1798" spans="2:2">
      <c r="B1798" s="179"/>
    </row>
    <row r="1799" spans="2:2">
      <c r="B1799" s="179"/>
    </row>
    <row r="1800" spans="2:2">
      <c r="B1800" s="179"/>
    </row>
    <row r="1801" spans="2:2">
      <c r="B1801" s="179"/>
    </row>
    <row r="1802" spans="2:2">
      <c r="B1802" s="179"/>
    </row>
    <row r="1803" spans="2:2">
      <c r="B1803" s="179"/>
    </row>
    <row r="1804" spans="2:2">
      <c r="B1804" s="179"/>
    </row>
    <row r="1805" spans="2:2">
      <c r="B1805" s="179"/>
    </row>
    <row r="1806" spans="2:2">
      <c r="B1806" s="179"/>
    </row>
    <row r="1807" spans="2:2">
      <c r="B1807" s="179"/>
    </row>
    <row r="1808" spans="2:2">
      <c r="B1808" s="179"/>
    </row>
    <row r="1809" spans="2:2">
      <c r="B1809" s="179"/>
    </row>
    <row r="1810" spans="2:2">
      <c r="B1810" s="179"/>
    </row>
    <row r="1811" spans="2:2">
      <c r="B1811" s="179"/>
    </row>
    <row r="1812" spans="2:2">
      <c r="B1812" s="179"/>
    </row>
    <row r="1813" spans="2:2">
      <c r="B1813" s="179"/>
    </row>
    <row r="1814" spans="2:2">
      <c r="B1814" s="179"/>
    </row>
    <row r="1815" spans="2:2">
      <c r="B1815" s="179"/>
    </row>
    <row r="1816" spans="2:2">
      <c r="B1816" s="179"/>
    </row>
    <row r="1817" spans="2:2">
      <c r="B1817" s="179"/>
    </row>
    <row r="1818" spans="2:2">
      <c r="B1818" s="179"/>
    </row>
    <row r="1819" spans="2:2">
      <c r="B1819" s="179"/>
    </row>
    <row r="1820" spans="2:2">
      <c r="B1820" s="179"/>
    </row>
    <row r="1821" spans="2:2">
      <c r="B1821" s="179"/>
    </row>
    <row r="1822" spans="2:2">
      <c r="B1822" s="179"/>
    </row>
    <row r="1823" spans="2:2">
      <c r="B1823" s="179"/>
    </row>
    <row r="1824" spans="2:2">
      <c r="B1824" s="179"/>
    </row>
    <row r="1825" spans="2:2">
      <c r="B1825" s="179"/>
    </row>
    <row r="1826" spans="2:2">
      <c r="B1826" s="179"/>
    </row>
    <row r="1827" spans="2:2">
      <c r="B1827" s="179"/>
    </row>
    <row r="1828" spans="2:2">
      <c r="B1828" s="179"/>
    </row>
    <row r="1829" spans="2:2">
      <c r="B1829" s="179"/>
    </row>
    <row r="1830" spans="2:2">
      <c r="B1830" s="179"/>
    </row>
    <row r="1831" spans="2:2">
      <c r="B1831" s="179"/>
    </row>
    <row r="1832" spans="2:2">
      <c r="B1832" s="179"/>
    </row>
    <row r="1833" spans="2:2">
      <c r="B1833" s="179"/>
    </row>
    <row r="1834" spans="2:2">
      <c r="B1834" s="179"/>
    </row>
    <row r="1835" spans="2:2">
      <c r="B1835" s="179"/>
    </row>
    <row r="1836" spans="2:2">
      <c r="B1836" s="179"/>
    </row>
    <row r="1837" spans="2:2">
      <c r="B1837" s="179"/>
    </row>
    <row r="1838" spans="2:2">
      <c r="B1838" s="179"/>
    </row>
    <row r="1839" spans="2:2">
      <c r="B1839" s="179"/>
    </row>
    <row r="1840" spans="2:2">
      <c r="B1840" s="179"/>
    </row>
    <row r="1841" spans="2:2">
      <c r="B1841" s="179"/>
    </row>
    <row r="1842" spans="2:2">
      <c r="B1842" s="179"/>
    </row>
    <row r="1843" spans="2:2">
      <c r="B1843" s="179"/>
    </row>
    <row r="1844" spans="2:2">
      <c r="B1844" s="179"/>
    </row>
    <row r="1845" spans="2:2">
      <c r="B1845" s="179"/>
    </row>
    <row r="1846" spans="2:2">
      <c r="B1846" s="179"/>
    </row>
    <row r="1847" spans="2:2">
      <c r="B1847" s="179"/>
    </row>
    <row r="1848" spans="2:2">
      <c r="B1848" s="179"/>
    </row>
    <row r="1849" spans="2:2">
      <c r="B1849" s="179"/>
    </row>
    <row r="1850" spans="2:2">
      <c r="B1850" s="179"/>
    </row>
    <row r="1851" spans="2:2">
      <c r="B1851" s="179"/>
    </row>
    <row r="1852" spans="2:2">
      <c r="B1852" s="179"/>
    </row>
    <row r="1853" spans="2:2">
      <c r="B1853" s="179"/>
    </row>
    <row r="1854" spans="2:2">
      <c r="B1854" s="179"/>
    </row>
    <row r="1855" spans="2:2">
      <c r="B1855" s="179"/>
    </row>
    <row r="1856" spans="2:2">
      <c r="B1856" s="179"/>
    </row>
    <row r="1857" spans="2:2">
      <c r="B1857" s="179"/>
    </row>
    <row r="1858" spans="2:2">
      <c r="B1858" s="179"/>
    </row>
    <row r="1859" spans="2:2">
      <c r="B1859" s="179"/>
    </row>
    <row r="1860" spans="2:2">
      <c r="B1860" s="179"/>
    </row>
    <row r="1861" spans="2:2">
      <c r="B1861" s="179"/>
    </row>
    <row r="1862" spans="2:2">
      <c r="B1862" s="179"/>
    </row>
    <row r="1863" spans="2:2">
      <c r="B1863" s="179"/>
    </row>
    <row r="1864" spans="2:2">
      <c r="B1864" s="179"/>
    </row>
    <row r="1865" spans="2:2">
      <c r="B1865" s="179"/>
    </row>
    <row r="1866" spans="2:2">
      <c r="B1866" s="179"/>
    </row>
    <row r="1867" spans="2:2">
      <c r="B1867" s="179"/>
    </row>
    <row r="1868" spans="2:2">
      <c r="B1868" s="179"/>
    </row>
    <row r="1869" spans="2:2">
      <c r="B1869" s="179"/>
    </row>
    <row r="1870" spans="2:2">
      <c r="B1870" s="179"/>
    </row>
    <row r="1871" spans="2:2">
      <c r="B1871" s="179"/>
    </row>
    <row r="1872" spans="2:2">
      <c r="B1872" s="179"/>
    </row>
    <row r="1873" spans="2:2">
      <c r="B1873" s="179"/>
    </row>
    <row r="1874" spans="2:2">
      <c r="B1874" s="179"/>
    </row>
    <row r="1875" spans="2:2">
      <c r="B1875" s="179"/>
    </row>
    <row r="1876" spans="2:2">
      <c r="B1876" s="179"/>
    </row>
    <row r="1877" spans="2:2">
      <c r="B1877" s="179"/>
    </row>
    <row r="1878" spans="2:2">
      <c r="B1878" s="179"/>
    </row>
    <row r="1879" spans="2:2">
      <c r="B1879" s="179"/>
    </row>
    <row r="1880" spans="2:2">
      <c r="B1880" s="179"/>
    </row>
    <row r="1881" spans="2:2">
      <c r="B1881" s="179"/>
    </row>
    <row r="1882" spans="2:2">
      <c r="B1882" s="179"/>
    </row>
    <row r="1883" spans="2:2">
      <c r="B1883" s="179"/>
    </row>
    <row r="1884" spans="2:2">
      <c r="B1884" s="179"/>
    </row>
    <row r="1885" spans="2:2">
      <c r="B1885" s="179"/>
    </row>
    <row r="1886" spans="2:2">
      <c r="B1886" s="179"/>
    </row>
    <row r="1887" spans="2:2">
      <c r="B1887" s="179"/>
    </row>
    <row r="1888" spans="2:2">
      <c r="B1888" s="179"/>
    </row>
    <row r="1889" spans="2:2">
      <c r="B1889" s="179"/>
    </row>
    <row r="1890" spans="2:2">
      <c r="B1890" s="179"/>
    </row>
    <row r="1891" spans="2:2">
      <c r="B1891" s="179"/>
    </row>
    <row r="1892" spans="2:2">
      <c r="B1892" s="179"/>
    </row>
    <row r="1893" spans="2:2">
      <c r="B1893" s="179"/>
    </row>
    <row r="1894" spans="2:2">
      <c r="B1894" s="179"/>
    </row>
    <row r="1895" spans="2:2">
      <c r="B1895" s="179"/>
    </row>
    <row r="1896" spans="2:2">
      <c r="B1896" s="179"/>
    </row>
    <row r="1897" spans="2:2">
      <c r="B1897" s="179"/>
    </row>
    <row r="1898" spans="2:2">
      <c r="B1898" s="179"/>
    </row>
    <row r="1899" spans="2:2">
      <c r="B1899" s="179"/>
    </row>
    <row r="1900" spans="2:2">
      <c r="B1900" s="179"/>
    </row>
    <row r="1901" spans="2:2">
      <c r="B1901" s="179"/>
    </row>
    <row r="1902" spans="2:2">
      <c r="B1902" s="179"/>
    </row>
    <row r="1903" spans="2:2">
      <c r="B1903" s="179"/>
    </row>
    <row r="1904" spans="2:2">
      <c r="B1904" s="179"/>
    </row>
    <row r="1905" spans="2:2">
      <c r="B1905" s="179"/>
    </row>
    <row r="1906" spans="2:2">
      <c r="B1906" s="179"/>
    </row>
    <row r="1907" spans="2:2">
      <c r="B1907" s="179"/>
    </row>
    <row r="1908" spans="2:2">
      <c r="B1908" s="179"/>
    </row>
    <row r="1909" spans="2:2">
      <c r="B1909" s="179"/>
    </row>
    <row r="1910" spans="2:2">
      <c r="B1910" s="179"/>
    </row>
    <row r="1911" spans="2:2">
      <c r="B1911" s="179"/>
    </row>
    <row r="1912" spans="2:2">
      <c r="B1912" s="179"/>
    </row>
    <row r="1913" spans="2:2">
      <c r="B1913" s="179"/>
    </row>
    <row r="1914" spans="2:2">
      <c r="B1914" s="179"/>
    </row>
    <row r="1915" spans="2:2">
      <c r="B1915" s="179"/>
    </row>
    <row r="1916" spans="2:2">
      <c r="B1916" s="179"/>
    </row>
    <row r="1917" spans="2:2">
      <c r="B1917" s="179"/>
    </row>
    <row r="1918" spans="2:2">
      <c r="B1918" s="179"/>
    </row>
    <row r="1919" spans="2:2">
      <c r="B1919" s="179"/>
    </row>
    <row r="1920" spans="2:2">
      <c r="B1920" s="179"/>
    </row>
    <row r="1921" spans="2:2">
      <c r="B1921" s="179"/>
    </row>
    <row r="1922" spans="2:2">
      <c r="B1922" s="179"/>
    </row>
    <row r="1923" spans="2:2">
      <c r="B1923" s="179"/>
    </row>
    <row r="1924" spans="2:2">
      <c r="B1924" s="179"/>
    </row>
    <row r="1925" spans="2:2">
      <c r="B1925" s="179"/>
    </row>
    <row r="1926" spans="2:2">
      <c r="B1926" s="179"/>
    </row>
    <row r="1927" spans="2:2">
      <c r="B1927" s="179"/>
    </row>
    <row r="1928" spans="2:2">
      <c r="B1928" s="179"/>
    </row>
    <row r="1929" spans="2:2">
      <c r="B1929" s="179"/>
    </row>
    <row r="1930" spans="2:2">
      <c r="B1930" s="179"/>
    </row>
    <row r="1931" spans="2:2">
      <c r="B1931" s="179"/>
    </row>
    <row r="1932" spans="2:2">
      <c r="B1932" s="179"/>
    </row>
    <row r="1933" spans="2:2">
      <c r="B1933" s="179"/>
    </row>
    <row r="1934" spans="2:2">
      <c r="B1934" s="179"/>
    </row>
    <row r="1935" spans="2:2">
      <c r="B1935" s="179"/>
    </row>
    <row r="1936" spans="2:2">
      <c r="B1936" s="179"/>
    </row>
    <row r="1937" spans="2:2">
      <c r="B1937" s="179"/>
    </row>
    <row r="1938" spans="2:2">
      <c r="B1938" s="179"/>
    </row>
    <row r="1939" spans="2:2">
      <c r="B1939" s="179"/>
    </row>
    <row r="1940" spans="2:2">
      <c r="B1940" s="179"/>
    </row>
    <row r="1941" spans="2:2">
      <c r="B1941" s="179"/>
    </row>
    <row r="1942" spans="2:2">
      <c r="B1942" s="179"/>
    </row>
    <row r="1943" spans="2:2">
      <c r="B1943" s="179"/>
    </row>
    <row r="1944" spans="2:2">
      <c r="B1944" s="179"/>
    </row>
    <row r="1945" spans="2:2">
      <c r="B1945" s="179"/>
    </row>
    <row r="1946" spans="2:2">
      <c r="B1946" s="179"/>
    </row>
    <row r="1947" spans="2:2">
      <c r="B1947" s="179"/>
    </row>
    <row r="1948" spans="2:2">
      <c r="B1948" s="179"/>
    </row>
    <row r="1949" spans="2:2">
      <c r="B1949" s="179"/>
    </row>
    <row r="1950" spans="2:2">
      <c r="B1950" s="179"/>
    </row>
    <row r="1951" spans="2:2">
      <c r="B1951" s="179"/>
    </row>
    <row r="1952" spans="2:2">
      <c r="B1952" s="179"/>
    </row>
    <row r="1953" spans="2:2">
      <c r="B1953" s="179"/>
    </row>
    <row r="1954" spans="2:2">
      <c r="B1954" s="179"/>
    </row>
    <row r="1955" spans="2:2">
      <c r="B1955" s="179"/>
    </row>
    <row r="1956" spans="2:2">
      <c r="B1956" s="179"/>
    </row>
    <row r="1957" spans="2:2">
      <c r="B1957" s="179"/>
    </row>
    <row r="1958" spans="2:2">
      <c r="B1958" s="179"/>
    </row>
    <row r="1959" spans="2:2">
      <c r="B1959" s="179"/>
    </row>
    <row r="1960" spans="2:2">
      <c r="B1960" s="179"/>
    </row>
    <row r="1961" spans="2:2">
      <c r="B1961" s="179"/>
    </row>
    <row r="1962" spans="2:2">
      <c r="B1962" s="179"/>
    </row>
    <row r="1963" spans="2:2">
      <c r="B1963" s="179"/>
    </row>
    <row r="1964" spans="2:2">
      <c r="B1964" s="179"/>
    </row>
    <row r="1965" spans="2:2">
      <c r="B1965" s="179"/>
    </row>
    <row r="1966" spans="2:2">
      <c r="B1966" s="179"/>
    </row>
    <row r="1967" spans="2:2">
      <c r="B1967" s="179"/>
    </row>
    <row r="1968" spans="2:2">
      <c r="B1968" s="179"/>
    </row>
    <row r="1969" spans="2:2">
      <c r="B1969" s="179"/>
    </row>
    <row r="1970" spans="2:2">
      <c r="B1970" s="179"/>
    </row>
    <row r="1971" spans="2:2">
      <c r="B1971" s="179"/>
    </row>
    <row r="1972" spans="2:2">
      <c r="B1972" s="179"/>
    </row>
    <row r="1973" spans="2:2">
      <c r="B1973" s="179"/>
    </row>
    <row r="1974" spans="2:2">
      <c r="B1974" s="179"/>
    </row>
    <row r="1975" spans="2:2">
      <c r="B1975" s="179"/>
    </row>
    <row r="1976" spans="2:2">
      <c r="B1976" s="179"/>
    </row>
    <row r="1977" spans="2:2">
      <c r="B1977" s="179"/>
    </row>
    <row r="1978" spans="2:2">
      <c r="B1978" s="179"/>
    </row>
    <row r="1979" spans="2:2">
      <c r="B1979" s="179"/>
    </row>
    <row r="1980" spans="2:2">
      <c r="B1980" s="179"/>
    </row>
    <row r="1981" spans="2:2">
      <c r="B1981" s="179"/>
    </row>
    <row r="1982" spans="2:2">
      <c r="B1982" s="179"/>
    </row>
    <row r="1983" spans="2:2">
      <c r="B1983" s="179"/>
    </row>
    <row r="1984" spans="2:2">
      <c r="B1984" s="179"/>
    </row>
    <row r="1985" spans="2:2">
      <c r="B1985" s="179"/>
    </row>
    <row r="1986" spans="2:2">
      <c r="B1986" s="179"/>
    </row>
    <row r="1987" spans="2:2">
      <c r="B1987" s="179"/>
    </row>
    <row r="1988" spans="2:2">
      <c r="B1988" s="179"/>
    </row>
    <row r="1989" spans="2:2">
      <c r="B1989" s="179"/>
    </row>
    <row r="1990" spans="2:2">
      <c r="B1990" s="179"/>
    </row>
    <row r="1991" spans="2:2">
      <c r="B1991" s="179"/>
    </row>
    <row r="1992" spans="2:2">
      <c r="B1992" s="179"/>
    </row>
    <row r="1993" spans="2:2">
      <c r="B1993" s="179"/>
    </row>
    <row r="1994" spans="2:2">
      <c r="B1994" s="179"/>
    </row>
    <row r="1995" spans="2:2">
      <c r="B1995" s="179"/>
    </row>
    <row r="1996" spans="2:2">
      <c r="B1996" s="179"/>
    </row>
    <row r="1997" spans="2:2">
      <c r="B1997" s="179"/>
    </row>
    <row r="1998" spans="2:2">
      <c r="B1998" s="179"/>
    </row>
    <row r="1999" spans="2:2">
      <c r="B1999" s="179"/>
    </row>
    <row r="2000" spans="2:2">
      <c r="B2000" s="179"/>
    </row>
    <row r="2001" spans="2:2">
      <c r="B2001" s="179"/>
    </row>
    <row r="2002" spans="2:2">
      <c r="B2002" s="179"/>
    </row>
    <row r="2003" spans="2:2">
      <c r="B2003" s="179"/>
    </row>
    <row r="2004" spans="2:2">
      <c r="B2004" s="179"/>
    </row>
    <row r="2005" spans="2:2">
      <c r="B2005" s="179"/>
    </row>
    <row r="2006" spans="2:2">
      <c r="B2006" s="179"/>
    </row>
    <row r="2007" spans="2:2">
      <c r="B2007" s="179"/>
    </row>
    <row r="2008" spans="2:2">
      <c r="B2008" s="179"/>
    </row>
    <row r="2009" spans="2:2">
      <c r="B2009" s="179"/>
    </row>
    <row r="2010" spans="2:2">
      <c r="B2010" s="179"/>
    </row>
    <row r="2011" spans="2:2">
      <c r="B2011" s="179"/>
    </row>
    <row r="2012" spans="2:2">
      <c r="B2012" s="179"/>
    </row>
    <row r="2013" spans="2:2">
      <c r="B2013" s="179"/>
    </row>
    <row r="2014" spans="2:2">
      <c r="B2014" s="179"/>
    </row>
    <row r="2015" spans="2:2">
      <c r="B2015" s="179"/>
    </row>
    <row r="2016" spans="2:2">
      <c r="B2016" s="179"/>
    </row>
    <row r="2017" spans="2:2">
      <c r="B2017" s="179"/>
    </row>
    <row r="2018" spans="2:2">
      <c r="B2018" s="179"/>
    </row>
    <row r="2019" spans="2:2">
      <c r="B2019" s="179"/>
    </row>
    <row r="2020" spans="2:2">
      <c r="B2020" s="179"/>
    </row>
    <row r="2021" spans="2:2">
      <c r="B2021" s="179"/>
    </row>
    <row r="2022" spans="2:2">
      <c r="B2022" s="179"/>
    </row>
    <row r="2023" spans="2:2">
      <c r="B2023" s="179"/>
    </row>
    <row r="2024" spans="2:2">
      <c r="B2024" s="179"/>
    </row>
    <row r="2025" spans="2:2">
      <c r="B2025" s="179"/>
    </row>
    <row r="2026" spans="2:2">
      <c r="B2026" s="179"/>
    </row>
    <row r="2027" spans="2:2">
      <c r="B2027" s="179"/>
    </row>
    <row r="2028" spans="2:2">
      <c r="B2028" s="179"/>
    </row>
    <row r="2029" spans="2:2">
      <c r="B2029" s="179"/>
    </row>
    <row r="2030" spans="2:2">
      <c r="B2030" s="179"/>
    </row>
    <row r="2031" spans="2:2">
      <c r="B2031" s="179"/>
    </row>
    <row r="2032" spans="2:2">
      <c r="B2032" s="179"/>
    </row>
    <row r="2033" spans="2:2">
      <c r="B2033" s="179"/>
    </row>
    <row r="2034" spans="2:2">
      <c r="B2034" s="179"/>
    </row>
    <row r="2035" spans="2:2">
      <c r="B2035" s="179"/>
    </row>
    <row r="2036" spans="2:2">
      <c r="B2036" s="179"/>
    </row>
    <row r="2037" spans="2:2">
      <c r="B2037" s="179"/>
    </row>
    <row r="2038" spans="2:2">
      <c r="B2038" s="179"/>
    </row>
    <row r="2039" spans="2:2">
      <c r="B2039" s="179"/>
    </row>
    <row r="2040" spans="2:2">
      <c r="B2040" s="179"/>
    </row>
    <row r="2041" spans="2:2">
      <c r="B2041" s="179"/>
    </row>
    <row r="2042" spans="2:2">
      <c r="B2042" s="179"/>
    </row>
    <row r="2043" spans="2:2">
      <c r="B2043" s="179"/>
    </row>
    <row r="2044" spans="2:2">
      <c r="B2044" s="179"/>
    </row>
    <row r="2045" spans="2:2">
      <c r="B2045" s="179"/>
    </row>
    <row r="2046" spans="2:2">
      <c r="B2046" s="179"/>
    </row>
    <row r="2047" spans="2:2">
      <c r="B2047" s="179"/>
    </row>
    <row r="2048" spans="2:2">
      <c r="B2048" s="179"/>
    </row>
    <row r="2049" spans="2:2">
      <c r="B2049" s="179"/>
    </row>
    <row r="2050" spans="2:2">
      <c r="B2050" s="179"/>
    </row>
    <row r="2051" spans="2:2">
      <c r="B2051" s="179"/>
    </row>
    <row r="2052" spans="2:2">
      <c r="B2052" s="179"/>
    </row>
    <row r="2053" spans="2:2">
      <c r="B2053" s="179"/>
    </row>
    <row r="2054" spans="2:2">
      <c r="B2054" s="179"/>
    </row>
    <row r="2055" spans="2:2">
      <c r="B2055" s="179"/>
    </row>
    <row r="2056" spans="2:2">
      <c r="B2056" s="179"/>
    </row>
    <row r="2057" spans="2:2">
      <c r="B2057" s="179"/>
    </row>
    <row r="2058" spans="2:2">
      <c r="B2058" s="179"/>
    </row>
    <row r="2059" spans="2:2">
      <c r="B2059" s="179"/>
    </row>
    <row r="2060" spans="2:2">
      <c r="B2060" s="179"/>
    </row>
    <row r="2061" spans="2:2">
      <c r="B2061" s="179"/>
    </row>
    <row r="2062" spans="2:2">
      <c r="B2062" s="179"/>
    </row>
    <row r="2063" spans="2:2">
      <c r="B2063" s="179"/>
    </row>
    <row r="2064" spans="2:2">
      <c r="B2064" s="179"/>
    </row>
    <row r="2065" spans="2:2">
      <c r="B2065" s="179"/>
    </row>
    <row r="2066" spans="2:2">
      <c r="B2066" s="179"/>
    </row>
    <row r="2067" spans="2:2">
      <c r="B2067" s="179"/>
    </row>
    <row r="2068" spans="2:2">
      <c r="B2068" s="179"/>
    </row>
    <row r="2069" spans="2:2">
      <c r="B2069" s="179"/>
    </row>
    <row r="2070" spans="2:2">
      <c r="B2070" s="179"/>
    </row>
    <row r="2071" spans="2:2">
      <c r="B2071" s="179"/>
    </row>
    <row r="2072" spans="2:2">
      <c r="B2072" s="179"/>
    </row>
    <row r="2073" spans="2:2">
      <c r="B2073" s="179"/>
    </row>
    <row r="2074" spans="2:2">
      <c r="B2074" s="179"/>
    </row>
    <row r="2075" spans="2:2">
      <c r="B2075" s="179"/>
    </row>
    <row r="2076" spans="2:2">
      <c r="B2076" s="179"/>
    </row>
    <row r="2077" spans="2:2">
      <c r="B2077" s="179"/>
    </row>
    <row r="2078" spans="2:2">
      <c r="B2078" s="179"/>
    </row>
    <row r="2079" spans="2:2">
      <c r="B2079" s="179"/>
    </row>
    <row r="2080" spans="2:2">
      <c r="B2080" s="179"/>
    </row>
    <row r="2081" spans="2:2">
      <c r="B2081" s="179"/>
    </row>
    <row r="2082" spans="2:2">
      <c r="B2082" s="179"/>
    </row>
    <row r="2083" spans="2:2">
      <c r="B2083" s="179"/>
    </row>
    <row r="2084" spans="2:2">
      <c r="B2084" s="179"/>
    </row>
    <row r="2085" spans="2:2">
      <c r="B2085" s="179"/>
    </row>
    <row r="2086" spans="2:2">
      <c r="B2086" s="179"/>
    </row>
    <row r="2087" spans="2:2">
      <c r="B2087" s="179"/>
    </row>
    <row r="2088" spans="2:2">
      <c r="B2088" s="179"/>
    </row>
    <row r="2089" spans="2:2">
      <c r="B2089" s="179"/>
    </row>
    <row r="2090" spans="2:2">
      <c r="B2090" s="179"/>
    </row>
    <row r="2091" spans="2:2">
      <c r="B2091" s="179"/>
    </row>
    <row r="2092" spans="2:2">
      <c r="B2092" s="179"/>
    </row>
    <row r="2093" spans="2:2">
      <c r="B2093" s="179"/>
    </row>
    <row r="2094" spans="2:2">
      <c r="B2094" s="179"/>
    </row>
    <row r="2095" spans="2:2">
      <c r="B2095" s="179"/>
    </row>
    <row r="2096" spans="2:2">
      <c r="B2096" s="179"/>
    </row>
    <row r="2097" spans="2:2">
      <c r="B2097" s="179"/>
    </row>
    <row r="2098" spans="2:2">
      <c r="B2098" s="179"/>
    </row>
    <row r="2099" spans="2:2">
      <c r="B2099" s="179"/>
    </row>
    <row r="2100" spans="2:2">
      <c r="B2100" s="179"/>
    </row>
    <row r="2101" spans="2:2">
      <c r="B2101" s="179"/>
    </row>
    <row r="2102" spans="2:2">
      <c r="B2102" s="179"/>
    </row>
    <row r="2103" spans="2:2">
      <c r="B2103" s="179"/>
    </row>
    <row r="2104" spans="2:2">
      <c r="B2104" s="179"/>
    </row>
    <row r="2105" spans="2:2">
      <c r="B2105" s="179"/>
    </row>
    <row r="2106" spans="2:2">
      <c r="B2106" s="179"/>
    </row>
    <row r="2107" spans="2:2">
      <c r="B2107" s="179"/>
    </row>
    <row r="2108" spans="2:2">
      <c r="B2108" s="179"/>
    </row>
    <row r="2109" spans="2:2">
      <c r="B2109" s="179"/>
    </row>
    <row r="2110" spans="2:2">
      <c r="B2110" s="179"/>
    </row>
    <row r="2111" spans="2:2">
      <c r="B2111" s="179"/>
    </row>
    <row r="2112" spans="2:2">
      <c r="B2112" s="179"/>
    </row>
    <row r="2113" spans="2:2">
      <c r="B2113" s="179"/>
    </row>
    <row r="2114" spans="2:2">
      <c r="B2114" s="179"/>
    </row>
    <row r="2115" spans="2:2">
      <c r="B2115" s="179"/>
    </row>
    <row r="2116" spans="2:2">
      <c r="B2116" s="179"/>
    </row>
    <row r="2117" spans="2:2">
      <c r="B2117" s="179"/>
    </row>
    <row r="2118" spans="2:2">
      <c r="B2118" s="179"/>
    </row>
    <row r="2119" spans="2:2">
      <c r="B2119" s="179"/>
    </row>
    <row r="2120" spans="2:2">
      <c r="B2120" s="179"/>
    </row>
    <row r="2121" spans="2:2">
      <c r="B2121" s="179"/>
    </row>
    <row r="2122" spans="2:2">
      <c r="B2122" s="179"/>
    </row>
    <row r="2123" spans="2:2">
      <c r="B2123" s="179"/>
    </row>
    <row r="2124" spans="2:2">
      <c r="B2124" s="179"/>
    </row>
    <row r="2125" spans="2:2">
      <c r="B2125" s="179"/>
    </row>
    <row r="2126" spans="2:2">
      <c r="B2126" s="179"/>
    </row>
    <row r="2127" spans="2:2">
      <c r="B2127" s="179"/>
    </row>
    <row r="2128" spans="2:2">
      <c r="B2128" s="179"/>
    </row>
    <row r="2129" spans="2:2">
      <c r="B2129" s="179"/>
    </row>
    <row r="2130" spans="2:2">
      <c r="B2130" s="179"/>
    </row>
    <row r="2131" spans="2:2">
      <c r="B2131" s="179"/>
    </row>
    <row r="2132" spans="2:2">
      <c r="B2132" s="179"/>
    </row>
    <row r="2133" spans="2:2">
      <c r="B2133" s="179"/>
    </row>
    <row r="2134" spans="2:2">
      <c r="B2134" s="179"/>
    </row>
    <row r="2135" spans="2:2">
      <c r="B2135" s="179"/>
    </row>
    <row r="2136" spans="2:2">
      <c r="B2136" s="179"/>
    </row>
    <row r="2137" spans="2:2">
      <c r="B2137" s="179"/>
    </row>
    <row r="2138" spans="2:2">
      <c r="B2138" s="179"/>
    </row>
    <row r="2139" spans="2:2">
      <c r="B2139" s="179"/>
    </row>
    <row r="2140" spans="2:2">
      <c r="B2140" s="179"/>
    </row>
    <row r="2141" spans="2:2">
      <c r="B2141" s="179"/>
    </row>
    <row r="2142" spans="2:2">
      <c r="B2142" s="179"/>
    </row>
    <row r="2143" spans="2:2">
      <c r="B2143" s="179"/>
    </row>
    <row r="2144" spans="2:2">
      <c r="B2144" s="179"/>
    </row>
    <row r="2145" spans="2:2">
      <c r="B2145" s="179"/>
    </row>
    <row r="2146" spans="2:2">
      <c r="B2146" s="179"/>
    </row>
    <row r="2147" spans="2:2">
      <c r="B2147" s="179"/>
    </row>
    <row r="2148" spans="2:2">
      <c r="B2148" s="179"/>
    </row>
    <row r="2149" spans="2:2">
      <c r="B2149" s="179"/>
    </row>
    <row r="2150" spans="2:2">
      <c r="B2150" s="179"/>
    </row>
    <row r="2151" spans="2:2">
      <c r="B2151" s="179"/>
    </row>
    <row r="2152" spans="2:2">
      <c r="B2152" s="179"/>
    </row>
    <row r="2153" spans="2:2">
      <c r="B2153" s="179"/>
    </row>
    <row r="2154" spans="2:2">
      <c r="B2154" s="179"/>
    </row>
    <row r="2155" spans="2:2">
      <c r="B2155" s="179"/>
    </row>
    <row r="2156" spans="2:2">
      <c r="B2156" s="179"/>
    </row>
    <row r="2157" spans="2:2">
      <c r="B2157" s="179"/>
    </row>
    <row r="2158" spans="2:2">
      <c r="B2158" s="179"/>
    </row>
    <row r="2159" spans="2:2">
      <c r="B2159" s="179"/>
    </row>
    <row r="2160" spans="2:2">
      <c r="B2160" s="179"/>
    </row>
    <row r="2161" spans="2:2">
      <c r="B2161" s="179"/>
    </row>
    <row r="2162" spans="2:2">
      <c r="B2162" s="179"/>
    </row>
    <row r="2163" spans="2:2">
      <c r="B2163" s="179"/>
    </row>
    <row r="2164" spans="2:2">
      <c r="B2164" s="179"/>
    </row>
    <row r="2165" spans="2:2">
      <c r="B2165" s="179"/>
    </row>
    <row r="2166" spans="2:2">
      <c r="B2166" s="179"/>
    </row>
    <row r="2167" spans="2:2">
      <c r="B2167" s="179"/>
    </row>
    <row r="2168" spans="2:2">
      <c r="B2168" s="179"/>
    </row>
    <row r="2169" spans="2:2">
      <c r="B2169" s="179"/>
    </row>
    <row r="2170" spans="2:2">
      <c r="B2170" s="179"/>
    </row>
    <row r="2171" spans="2:2">
      <c r="B2171" s="179"/>
    </row>
    <row r="2172" spans="2:2">
      <c r="B2172" s="179"/>
    </row>
    <row r="2173" spans="2:2">
      <c r="B2173" s="179"/>
    </row>
    <row r="2174" spans="2:2">
      <c r="B2174" s="179"/>
    </row>
    <row r="2175" spans="2:2">
      <c r="B2175" s="179"/>
    </row>
    <row r="2176" spans="2:2">
      <c r="B2176" s="179"/>
    </row>
    <row r="2177" spans="2:2">
      <c r="B2177" s="179"/>
    </row>
    <row r="2178" spans="2:2">
      <c r="B2178" s="179"/>
    </row>
    <row r="2179" spans="2:2">
      <c r="B2179" s="179"/>
    </row>
  </sheetData>
  <autoFilter ref="A2:O2">
    <filterColumn colId="12" showButton="0"/>
    <sortState ref="A3:O257">
      <sortCondition ref="A2"/>
    </sortState>
  </autoFilter>
  <mergeCells count="3">
    <mergeCell ref="A1:B1"/>
    <mergeCell ref="C1:N1"/>
    <mergeCell ref="M2:N2"/>
  </mergeCells>
  <phoneticPr fontId="37" type="noConversion"/>
  <conditionalFormatting sqref="B3:B44 B50:B92 B95:B256">
    <cfRule type="duplicateValues" dxfId="12" priority="17"/>
  </conditionalFormatting>
  <conditionalFormatting sqref="D3:D257">
    <cfRule type="cellIs" dxfId="11" priority="15" operator="greaterThan">
      <formula>2</formula>
    </cfRule>
  </conditionalFormatting>
  <conditionalFormatting sqref="B2180:B1048576 B2:B44 B50:B92 B95:B256">
    <cfRule type="duplicateValues" dxfId="10" priority="20"/>
  </conditionalFormatting>
  <conditionalFormatting sqref="B258:B1048576 B2:B44 B50:B92 B95:B256">
    <cfRule type="duplicateValues" dxfId="9" priority="16"/>
  </conditionalFormatting>
  <conditionalFormatting sqref="B45:B49">
    <cfRule type="duplicateValues" dxfId="8" priority="9"/>
  </conditionalFormatting>
  <conditionalFormatting sqref="B93:B94">
    <cfRule type="duplicateValues" dxfId="7" priority="6"/>
  </conditionalFormatting>
  <conditionalFormatting sqref="O3:O13">
    <cfRule type="duplicateValues" dxfId="6" priority="3"/>
  </conditionalFormatting>
  <conditionalFormatting sqref="O3:O13">
    <cfRule type="duplicateValues" dxfId="5" priority="2"/>
  </conditionalFormatting>
  <conditionalFormatting sqref="O3:O13">
    <cfRule type="duplicateValues" dxfId="4" priority="1"/>
  </conditionalFormatting>
  <pageMargins left="0.75" right="0.75" top="1" bottom="1" header="0.5" footer="0.5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XEP256"/>
  <sheetViews>
    <sheetView workbookViewId="0">
      <pane ySplit="1" topLeftCell="A202" activePane="bottomLeft" state="frozen"/>
      <selection pane="bottomLeft" activeCell="A217" sqref="A209:A217"/>
    </sheetView>
  </sheetViews>
  <sheetFormatPr defaultColWidth="9" defaultRowHeight="22.5"/>
  <cols>
    <col min="1" max="1" width="8.375" style="43" customWidth="1"/>
    <col min="2" max="2" width="7.5" style="44" customWidth="1"/>
    <col min="3" max="3" width="8.125" style="122" customWidth="1"/>
    <col min="4" max="4" width="9" style="44" customWidth="1"/>
    <col min="5" max="16370" width="9" style="13"/>
  </cols>
  <sheetData>
    <row r="1" spans="1:21" ht="14.25">
      <c r="A1" s="47" t="s">
        <v>130</v>
      </c>
      <c r="B1" s="47" t="s">
        <v>131</v>
      </c>
      <c r="C1" s="197" t="s">
        <v>74</v>
      </c>
      <c r="D1" s="130" t="s">
        <v>132</v>
      </c>
      <c r="E1" s="125" t="s">
        <v>133</v>
      </c>
      <c r="F1" s="125" t="s">
        <v>134</v>
      </c>
      <c r="G1" s="125" t="s">
        <v>135</v>
      </c>
      <c r="H1" s="125" t="s">
        <v>136</v>
      </c>
      <c r="I1" s="133" t="s">
        <v>137</v>
      </c>
      <c r="J1" s="133" t="s">
        <v>138</v>
      </c>
      <c r="K1" s="125" t="s">
        <v>139</v>
      </c>
      <c r="L1" s="130" t="s">
        <v>140</v>
      </c>
      <c r="M1" s="130" t="s">
        <v>141</v>
      </c>
      <c r="N1" s="125" t="s">
        <v>16</v>
      </c>
      <c r="O1" s="37" t="s">
        <v>17</v>
      </c>
      <c r="P1" s="70" t="s">
        <v>142</v>
      </c>
      <c r="Q1" s="37" t="s">
        <v>73</v>
      </c>
      <c r="R1" s="37" t="s">
        <v>143</v>
      </c>
      <c r="S1" s="37" t="s">
        <v>17</v>
      </c>
      <c r="T1" s="134"/>
      <c r="U1" s="134"/>
    </row>
    <row r="2" spans="1:21">
      <c r="A2" s="50" t="s">
        <v>10</v>
      </c>
      <c r="B2" s="19">
        <v>0</v>
      </c>
      <c r="C2" s="202" t="s">
        <v>948</v>
      </c>
      <c r="D2" s="37" t="s">
        <v>144</v>
      </c>
      <c r="E2" s="125">
        <v>77</v>
      </c>
      <c r="F2" s="125">
        <v>42</v>
      </c>
      <c r="G2" s="125">
        <v>66</v>
      </c>
      <c r="H2" s="125">
        <v>100</v>
      </c>
      <c r="I2" s="125">
        <v>255</v>
      </c>
      <c r="J2" s="125" t="s">
        <v>151</v>
      </c>
      <c r="K2" s="125">
        <v>1000</v>
      </c>
      <c r="L2" s="125">
        <v>500</v>
      </c>
      <c r="M2" s="125">
        <v>400</v>
      </c>
      <c r="N2" s="125">
        <v>10</v>
      </c>
      <c r="O2" s="37"/>
      <c r="P2" s="111">
        <v>1</v>
      </c>
      <c r="Q2" s="135">
        <v>0</v>
      </c>
      <c r="R2" s="37" t="s">
        <v>146</v>
      </c>
      <c r="S2" s="37"/>
      <c r="T2" s="136" t="s">
        <v>147</v>
      </c>
      <c r="U2" s="134" t="str">
        <f t="shared" ref="U2:U65" si="0">T2&amp;C2</f>
        <v>00=元顺帝</v>
      </c>
    </row>
    <row r="3" spans="1:21">
      <c r="A3" s="50" t="s">
        <v>507</v>
      </c>
      <c r="B3" s="19">
        <v>1</v>
      </c>
      <c r="C3" s="202" t="s">
        <v>805</v>
      </c>
      <c r="D3" s="37" t="s">
        <v>144</v>
      </c>
      <c r="E3" s="125">
        <v>72</v>
      </c>
      <c r="F3" s="125">
        <v>69</v>
      </c>
      <c r="G3" s="125">
        <v>80</v>
      </c>
      <c r="H3" s="125">
        <v>100</v>
      </c>
      <c r="I3" s="125">
        <v>255</v>
      </c>
      <c r="J3" s="125" t="s">
        <v>148</v>
      </c>
      <c r="K3" s="125">
        <v>1000</v>
      </c>
      <c r="L3" s="125">
        <v>500</v>
      </c>
      <c r="M3" s="125">
        <v>400</v>
      </c>
      <c r="N3" s="125">
        <v>75</v>
      </c>
      <c r="O3" s="37"/>
      <c r="P3" s="111">
        <v>1</v>
      </c>
      <c r="Q3" s="135">
        <v>5</v>
      </c>
      <c r="R3" s="37" t="s">
        <v>149</v>
      </c>
      <c r="S3" s="37"/>
      <c r="T3" s="136" t="s">
        <v>150</v>
      </c>
      <c r="U3" s="134" t="str">
        <f t="shared" si="0"/>
        <v>01=郭子兴</v>
      </c>
    </row>
    <row r="4" spans="1:21">
      <c r="A4" s="50" t="s">
        <v>459</v>
      </c>
      <c r="B4" s="19">
        <v>2</v>
      </c>
      <c r="C4" s="202" t="s">
        <v>981</v>
      </c>
      <c r="D4" s="37" t="s">
        <v>144</v>
      </c>
      <c r="E4" s="125">
        <v>76</v>
      </c>
      <c r="F4" s="125">
        <v>89</v>
      </c>
      <c r="G4" s="125">
        <v>70</v>
      </c>
      <c r="H4" s="125">
        <v>100</v>
      </c>
      <c r="I4" s="125">
        <v>255</v>
      </c>
      <c r="J4" s="125" t="s">
        <v>151</v>
      </c>
      <c r="K4" s="125">
        <v>1000</v>
      </c>
      <c r="L4" s="125">
        <v>500</v>
      </c>
      <c r="M4" s="125">
        <v>400</v>
      </c>
      <c r="N4" s="125">
        <v>75</v>
      </c>
      <c r="O4" s="37"/>
      <c r="P4" s="111">
        <v>1</v>
      </c>
      <c r="Q4" s="135" t="s">
        <v>152</v>
      </c>
      <c r="R4" s="37"/>
      <c r="S4" s="37"/>
      <c r="T4" s="136" t="s">
        <v>153</v>
      </c>
      <c r="U4" s="134" t="str">
        <f t="shared" si="0"/>
        <v>02=朱元璋</v>
      </c>
    </row>
    <row r="5" spans="1:21">
      <c r="A5" s="50" t="s">
        <v>525</v>
      </c>
      <c r="B5" s="19">
        <v>3</v>
      </c>
      <c r="C5" s="203" t="s">
        <v>768</v>
      </c>
      <c r="D5" s="37" t="s">
        <v>144</v>
      </c>
      <c r="E5" s="125">
        <v>91</v>
      </c>
      <c r="F5" s="125">
        <v>71</v>
      </c>
      <c r="G5" s="125">
        <v>86</v>
      </c>
      <c r="H5" s="125">
        <v>100</v>
      </c>
      <c r="I5" s="125">
        <v>255</v>
      </c>
      <c r="J5" s="125" t="s">
        <v>151</v>
      </c>
      <c r="K5" s="125">
        <v>1000</v>
      </c>
      <c r="L5" s="125">
        <v>500</v>
      </c>
      <c r="M5" s="125">
        <v>400</v>
      </c>
      <c r="N5" s="125">
        <v>77</v>
      </c>
      <c r="O5" s="37"/>
      <c r="P5" s="111">
        <v>2</v>
      </c>
      <c r="Q5" s="135">
        <v>0</v>
      </c>
      <c r="R5" s="37"/>
      <c r="S5" s="37"/>
      <c r="T5" s="136" t="s">
        <v>154</v>
      </c>
      <c r="U5" s="134" t="str">
        <f t="shared" si="0"/>
        <v>03=陈友定</v>
      </c>
    </row>
    <row r="6" spans="1:21">
      <c r="A6" s="50" t="s">
        <v>514</v>
      </c>
      <c r="B6" s="127">
        <v>4</v>
      </c>
      <c r="C6" s="202" t="s">
        <v>963</v>
      </c>
      <c r="D6" s="37" t="s">
        <v>144</v>
      </c>
      <c r="E6" s="125">
        <v>70</v>
      </c>
      <c r="F6" s="125">
        <v>81</v>
      </c>
      <c r="G6" s="125">
        <v>69</v>
      </c>
      <c r="H6" s="125">
        <v>100</v>
      </c>
      <c r="I6" s="125">
        <v>255</v>
      </c>
      <c r="J6" s="125" t="s">
        <v>145</v>
      </c>
      <c r="K6" s="125">
        <v>1000</v>
      </c>
      <c r="L6" s="125">
        <v>500</v>
      </c>
      <c r="M6" s="125">
        <v>400</v>
      </c>
      <c r="N6" s="125">
        <v>87</v>
      </c>
      <c r="O6" s="37"/>
      <c r="P6" s="111">
        <v>2</v>
      </c>
      <c r="Q6" s="135">
        <v>5</v>
      </c>
      <c r="R6" s="37"/>
      <c r="S6" s="37"/>
      <c r="T6" s="136" t="s">
        <v>155</v>
      </c>
      <c r="U6" s="134" t="str">
        <f t="shared" si="0"/>
        <v>04=张士诚</v>
      </c>
    </row>
    <row r="7" spans="1:21">
      <c r="A7" s="50" t="s">
        <v>473</v>
      </c>
      <c r="B7" s="19">
        <v>5</v>
      </c>
      <c r="C7" s="203" t="s">
        <v>788</v>
      </c>
      <c r="D7" s="37" t="s">
        <v>144</v>
      </c>
      <c r="E7" s="125">
        <v>92</v>
      </c>
      <c r="F7" s="125">
        <v>68</v>
      </c>
      <c r="G7" s="125">
        <v>95</v>
      </c>
      <c r="H7" s="125">
        <v>100</v>
      </c>
      <c r="I7" s="125">
        <v>255</v>
      </c>
      <c r="J7" s="125" t="s">
        <v>145</v>
      </c>
      <c r="K7" s="125">
        <v>1000</v>
      </c>
      <c r="L7" s="125">
        <v>500</v>
      </c>
      <c r="M7" s="125">
        <v>400</v>
      </c>
      <c r="N7" s="125">
        <v>82</v>
      </c>
      <c r="O7" s="37"/>
      <c r="P7" s="111">
        <v>2</v>
      </c>
      <c r="Q7" s="135" t="s">
        <v>152</v>
      </c>
      <c r="R7" s="37"/>
      <c r="S7" s="37"/>
      <c r="T7" s="136" t="s">
        <v>156</v>
      </c>
      <c r="U7" s="134" t="str">
        <f t="shared" si="0"/>
        <v>05=方国珍</v>
      </c>
    </row>
    <row r="8" spans="1:21">
      <c r="A8" s="50" t="s">
        <v>493</v>
      </c>
      <c r="B8" s="19">
        <v>6</v>
      </c>
      <c r="C8" s="203" t="s">
        <v>770</v>
      </c>
      <c r="D8" s="37" t="s">
        <v>144</v>
      </c>
      <c r="E8" s="125">
        <v>88</v>
      </c>
      <c r="F8" s="125">
        <v>90</v>
      </c>
      <c r="G8" s="125">
        <v>80</v>
      </c>
      <c r="H8" s="125">
        <v>100</v>
      </c>
      <c r="I8" s="125">
        <v>255</v>
      </c>
      <c r="J8" s="125" t="s">
        <v>145</v>
      </c>
      <c r="K8" s="125">
        <v>1000</v>
      </c>
      <c r="L8" s="125">
        <v>500</v>
      </c>
      <c r="M8" s="125">
        <v>400</v>
      </c>
      <c r="N8" s="125">
        <v>81</v>
      </c>
      <c r="O8" s="37"/>
      <c r="P8" s="111">
        <v>3</v>
      </c>
      <c r="Q8" s="135">
        <v>0</v>
      </c>
      <c r="R8" s="37"/>
      <c r="S8" s="37"/>
      <c r="T8" s="136" t="s">
        <v>157</v>
      </c>
      <c r="U8" s="134" t="str">
        <f t="shared" si="0"/>
        <v>06=陈友谅</v>
      </c>
    </row>
    <row r="9" spans="1:21">
      <c r="A9" s="50" t="s">
        <v>558</v>
      </c>
      <c r="B9" s="19">
        <v>7</v>
      </c>
      <c r="C9" s="203" t="s">
        <v>868</v>
      </c>
      <c r="D9" s="37" t="s">
        <v>144</v>
      </c>
      <c r="E9" s="125">
        <v>78</v>
      </c>
      <c r="F9" s="125">
        <v>74</v>
      </c>
      <c r="G9" s="125">
        <v>72</v>
      </c>
      <c r="H9" s="125">
        <v>100</v>
      </c>
      <c r="I9" s="125">
        <v>255</v>
      </c>
      <c r="J9" s="125" t="s">
        <v>151</v>
      </c>
      <c r="K9" s="125">
        <v>1000</v>
      </c>
      <c r="L9" s="125">
        <v>500</v>
      </c>
      <c r="M9" s="125">
        <v>400</v>
      </c>
      <c r="N9" s="125">
        <v>84</v>
      </c>
      <c r="O9" s="37"/>
      <c r="P9" s="111">
        <v>3</v>
      </c>
      <c r="Q9" s="135">
        <v>5</v>
      </c>
      <c r="R9" s="37"/>
      <c r="S9" s="37"/>
      <c r="T9" s="136" t="s">
        <v>158</v>
      </c>
      <c r="U9" s="134" t="str">
        <f t="shared" si="0"/>
        <v>07=明玉珍</v>
      </c>
    </row>
    <row r="10" spans="1:21">
      <c r="A10" s="50" t="s">
        <v>495</v>
      </c>
      <c r="B10" s="19">
        <v>8</v>
      </c>
      <c r="C10" s="203" t="s">
        <v>839</v>
      </c>
      <c r="D10" s="37" t="s">
        <v>144</v>
      </c>
      <c r="E10" s="125">
        <v>84</v>
      </c>
      <c r="F10" s="125">
        <v>82</v>
      </c>
      <c r="G10" s="125">
        <v>81</v>
      </c>
      <c r="H10" s="125">
        <v>100</v>
      </c>
      <c r="I10" s="125">
        <v>255</v>
      </c>
      <c r="J10" s="125" t="s">
        <v>148</v>
      </c>
      <c r="K10" s="125">
        <v>1000</v>
      </c>
      <c r="L10" s="125">
        <v>500</v>
      </c>
      <c r="M10" s="125">
        <v>400</v>
      </c>
      <c r="N10" s="125">
        <v>82</v>
      </c>
      <c r="O10" s="37"/>
      <c r="P10" s="111">
        <v>3</v>
      </c>
      <c r="Q10" s="135" t="s">
        <v>152</v>
      </c>
      <c r="R10" s="37"/>
      <c r="S10" s="37"/>
      <c r="T10" s="136" t="s">
        <v>159</v>
      </c>
      <c r="U10" s="134" t="str">
        <f t="shared" si="0"/>
        <v>08=李思齐</v>
      </c>
    </row>
    <row r="11" spans="1:21">
      <c r="A11" s="50" t="s">
        <v>170</v>
      </c>
      <c r="B11" s="19">
        <v>9</v>
      </c>
      <c r="C11" s="202" t="s">
        <v>864</v>
      </c>
      <c r="D11" s="37" t="s">
        <v>144</v>
      </c>
      <c r="E11" s="125">
        <v>80</v>
      </c>
      <c r="F11" s="125">
        <v>75</v>
      </c>
      <c r="G11" s="125">
        <v>72</v>
      </c>
      <c r="H11" s="125">
        <v>100</v>
      </c>
      <c r="I11" s="125">
        <v>255</v>
      </c>
      <c r="J11" s="125" t="s">
        <v>151</v>
      </c>
      <c r="K11" s="125">
        <v>1000</v>
      </c>
      <c r="L11" s="125">
        <v>500</v>
      </c>
      <c r="M11" s="125">
        <v>400</v>
      </c>
      <c r="N11" s="125">
        <v>75</v>
      </c>
      <c r="O11" s="37"/>
      <c r="P11" s="111">
        <v>6</v>
      </c>
      <c r="Q11" s="135">
        <v>0</v>
      </c>
      <c r="R11" s="37"/>
      <c r="S11" s="37"/>
      <c r="T11" s="136" t="s">
        <v>160</v>
      </c>
      <c r="U11" s="134" t="str">
        <f t="shared" si="0"/>
        <v>09=毛贵</v>
      </c>
    </row>
    <row r="12" spans="1:21">
      <c r="A12" s="50" t="s">
        <v>152</v>
      </c>
      <c r="B12" s="19">
        <v>10</v>
      </c>
      <c r="C12" s="202" t="s">
        <v>924</v>
      </c>
      <c r="D12" s="37" t="s">
        <v>144</v>
      </c>
      <c r="E12" s="125">
        <v>83</v>
      </c>
      <c r="F12" s="125">
        <v>75</v>
      </c>
      <c r="G12" s="125">
        <v>73</v>
      </c>
      <c r="H12" s="125">
        <v>100</v>
      </c>
      <c r="I12" s="125">
        <v>255</v>
      </c>
      <c r="J12" s="125" t="s">
        <v>151</v>
      </c>
      <c r="K12" s="125">
        <v>1000</v>
      </c>
      <c r="L12" s="125">
        <v>500</v>
      </c>
      <c r="M12" s="125">
        <v>400</v>
      </c>
      <c r="N12" s="125">
        <v>69</v>
      </c>
      <c r="O12" s="37"/>
      <c r="P12" s="111">
        <v>6</v>
      </c>
      <c r="Q12" s="135">
        <v>5</v>
      </c>
      <c r="R12" s="37"/>
      <c r="S12" s="37"/>
      <c r="T12" s="136" t="s">
        <v>161</v>
      </c>
      <c r="U12" s="134" t="str">
        <f t="shared" si="0"/>
        <v>0A=徐寿辉</v>
      </c>
    </row>
    <row r="13" spans="1:21">
      <c r="A13" s="50" t="s">
        <v>177</v>
      </c>
      <c r="B13" s="19">
        <v>11</v>
      </c>
      <c r="C13" s="202" t="s">
        <v>809</v>
      </c>
      <c r="D13" s="37" t="s">
        <v>144</v>
      </c>
      <c r="E13" s="125">
        <v>71</v>
      </c>
      <c r="F13" s="125">
        <v>65</v>
      </c>
      <c r="G13" s="125">
        <v>78</v>
      </c>
      <c r="H13" s="125">
        <v>100</v>
      </c>
      <c r="I13" s="125">
        <v>255</v>
      </c>
      <c r="J13" s="125" t="s">
        <v>151</v>
      </c>
      <c r="K13" s="125">
        <v>1000</v>
      </c>
      <c r="L13" s="125">
        <v>500</v>
      </c>
      <c r="M13" s="125">
        <v>400</v>
      </c>
      <c r="N13" s="125">
        <v>72</v>
      </c>
      <c r="O13" s="37"/>
      <c r="P13" s="111">
        <v>6</v>
      </c>
      <c r="Q13" s="135" t="s">
        <v>152</v>
      </c>
      <c r="R13" s="37"/>
      <c r="S13" s="37"/>
      <c r="T13" s="136" t="s">
        <v>162</v>
      </c>
      <c r="U13" s="134" t="str">
        <f t="shared" si="0"/>
        <v>0B=韩山童</v>
      </c>
    </row>
    <row r="14" spans="1:21">
      <c r="A14" s="50" t="s">
        <v>597</v>
      </c>
      <c r="B14" s="19">
        <v>12</v>
      </c>
      <c r="C14" s="202" t="s">
        <v>929</v>
      </c>
      <c r="D14" s="37" t="s">
        <v>987</v>
      </c>
      <c r="E14" s="125">
        <v>95</v>
      </c>
      <c r="F14" s="125">
        <v>86</v>
      </c>
      <c r="G14" s="125">
        <v>95</v>
      </c>
      <c r="H14" s="125">
        <v>100</v>
      </c>
      <c r="I14" s="125">
        <v>99</v>
      </c>
      <c r="J14" s="125" t="s">
        <v>151</v>
      </c>
      <c r="K14" s="125">
        <v>500</v>
      </c>
      <c r="L14" s="125">
        <v>200</v>
      </c>
      <c r="M14" s="125">
        <v>200</v>
      </c>
      <c r="N14" s="37">
        <v>80</v>
      </c>
      <c r="O14" s="37"/>
      <c r="P14" s="111">
        <v>7</v>
      </c>
      <c r="Q14" s="135">
        <v>0</v>
      </c>
      <c r="R14" s="37"/>
      <c r="S14" s="37"/>
      <c r="T14" s="136" t="s">
        <v>163</v>
      </c>
      <c r="U14" s="134" t="str">
        <f t="shared" si="0"/>
        <v>0C=延寿</v>
      </c>
    </row>
    <row r="15" spans="1:21">
      <c r="A15" s="50" t="s">
        <v>181</v>
      </c>
      <c r="B15" s="19">
        <v>13</v>
      </c>
      <c r="C15" s="202" t="s">
        <v>956</v>
      </c>
      <c r="D15" s="37" t="s">
        <v>987</v>
      </c>
      <c r="E15" s="125">
        <v>95</v>
      </c>
      <c r="F15" s="125">
        <v>30</v>
      </c>
      <c r="G15" s="125">
        <v>97</v>
      </c>
      <c r="H15" s="125">
        <v>100</v>
      </c>
      <c r="I15" s="125">
        <v>99</v>
      </c>
      <c r="J15" s="125" t="s">
        <v>151</v>
      </c>
      <c r="K15" s="125">
        <v>500</v>
      </c>
      <c r="L15" s="125">
        <v>200</v>
      </c>
      <c r="M15" s="125">
        <v>200</v>
      </c>
      <c r="N15" s="37">
        <v>50</v>
      </c>
      <c r="O15" s="37"/>
      <c r="P15" s="111">
        <v>7</v>
      </c>
      <c r="Q15" s="135">
        <v>5</v>
      </c>
      <c r="R15" s="37"/>
      <c r="S15" s="37"/>
      <c r="T15" s="136" t="s">
        <v>164</v>
      </c>
      <c r="U15" s="134" t="str">
        <f t="shared" si="0"/>
        <v>0D=张定边</v>
      </c>
    </row>
    <row r="16" spans="1:21">
      <c r="A16" s="50" t="s">
        <v>590</v>
      </c>
      <c r="B16" s="19">
        <v>14</v>
      </c>
      <c r="C16" s="202" t="s">
        <v>900</v>
      </c>
      <c r="D16" s="37" t="s">
        <v>987</v>
      </c>
      <c r="E16" s="125">
        <v>84</v>
      </c>
      <c r="F16" s="125">
        <v>86</v>
      </c>
      <c r="G16" s="125">
        <v>87</v>
      </c>
      <c r="H16" s="125">
        <v>100</v>
      </c>
      <c r="I16" s="125">
        <v>99</v>
      </c>
      <c r="J16" s="125" t="s">
        <v>151</v>
      </c>
      <c r="K16" s="125">
        <v>500</v>
      </c>
      <c r="L16" s="125">
        <v>200</v>
      </c>
      <c r="M16" s="125">
        <v>200</v>
      </c>
      <c r="N16" s="37">
        <v>89</v>
      </c>
      <c r="O16" s="37"/>
      <c r="P16" s="111">
        <v>7</v>
      </c>
      <c r="Q16" s="135" t="s">
        <v>152</v>
      </c>
      <c r="R16" s="37"/>
      <c r="S16" s="37"/>
      <c r="T16" s="136" t="s">
        <v>165</v>
      </c>
      <c r="U16" s="134" t="str">
        <f t="shared" si="0"/>
        <v>0E=脱脱</v>
      </c>
    </row>
    <row r="17" spans="1:21">
      <c r="A17" s="50" t="s">
        <v>439</v>
      </c>
      <c r="B17" s="19">
        <v>15</v>
      </c>
      <c r="C17" s="202" t="s">
        <v>801</v>
      </c>
      <c r="D17" s="37" t="s">
        <v>987</v>
      </c>
      <c r="E17" s="125">
        <v>71</v>
      </c>
      <c r="F17" s="125">
        <v>70</v>
      </c>
      <c r="G17" s="125">
        <v>75</v>
      </c>
      <c r="H17" s="125">
        <v>100</v>
      </c>
      <c r="I17" s="125">
        <v>99</v>
      </c>
      <c r="J17" s="125" t="s">
        <v>145</v>
      </c>
      <c r="K17" s="125">
        <v>500</v>
      </c>
      <c r="L17" s="125">
        <v>200</v>
      </c>
      <c r="M17" s="125">
        <v>200</v>
      </c>
      <c r="N17" s="125">
        <v>78</v>
      </c>
      <c r="O17" s="37"/>
      <c r="P17" s="111">
        <v>8</v>
      </c>
      <c r="Q17" s="135">
        <v>0</v>
      </c>
      <c r="R17" s="37"/>
      <c r="S17" s="37"/>
      <c r="T17" s="136" t="s">
        <v>166</v>
      </c>
      <c r="U17" s="134" t="str">
        <f t="shared" si="0"/>
        <v>0F=郭天叙</v>
      </c>
    </row>
    <row r="18" spans="1:21">
      <c r="A18" s="59" t="s">
        <v>545</v>
      </c>
      <c r="B18" s="19">
        <v>16</v>
      </c>
      <c r="C18" s="202" t="s">
        <v>767</v>
      </c>
      <c r="D18" s="37" t="s">
        <v>144</v>
      </c>
      <c r="E18" s="125">
        <v>84</v>
      </c>
      <c r="F18" s="125">
        <v>71</v>
      </c>
      <c r="G18" s="125">
        <v>70</v>
      </c>
      <c r="H18" s="125">
        <v>100</v>
      </c>
      <c r="I18" s="125">
        <v>99</v>
      </c>
      <c r="J18" s="125" t="s">
        <v>145</v>
      </c>
      <c r="K18" s="125">
        <v>500</v>
      </c>
      <c r="L18" s="125">
        <v>200</v>
      </c>
      <c r="M18" s="125">
        <v>200</v>
      </c>
      <c r="N18" s="125">
        <v>79</v>
      </c>
      <c r="O18" s="37"/>
      <c r="P18" s="111">
        <v>8</v>
      </c>
      <c r="Q18" s="135">
        <v>5</v>
      </c>
      <c r="R18" s="37"/>
      <c r="S18" s="37"/>
      <c r="T18" s="136" t="s">
        <v>168</v>
      </c>
      <c r="U18" s="134" t="str">
        <f t="shared" si="0"/>
        <v>10=陈友必</v>
      </c>
    </row>
    <row r="19" spans="1:21">
      <c r="A19" s="59" t="s">
        <v>544</v>
      </c>
      <c r="B19" s="19">
        <v>17</v>
      </c>
      <c r="C19" s="202" t="s">
        <v>879</v>
      </c>
      <c r="D19" s="37" t="s">
        <v>144</v>
      </c>
      <c r="E19" s="125">
        <v>88</v>
      </c>
      <c r="F19" s="125">
        <v>94</v>
      </c>
      <c r="G19" s="125">
        <v>81</v>
      </c>
      <c r="H19" s="125">
        <v>100</v>
      </c>
      <c r="I19" s="125">
        <v>99</v>
      </c>
      <c r="J19" s="125" t="s">
        <v>148</v>
      </c>
      <c r="K19" s="125">
        <v>500</v>
      </c>
      <c r="L19" s="125">
        <v>200</v>
      </c>
      <c r="M19" s="125">
        <v>200</v>
      </c>
      <c r="N19" s="125">
        <v>69</v>
      </c>
      <c r="O19" s="37"/>
      <c r="P19" s="111">
        <v>8</v>
      </c>
      <c r="Q19" s="135" t="s">
        <v>152</v>
      </c>
      <c r="R19" s="37"/>
      <c r="S19" s="37"/>
      <c r="T19" s="136" t="s">
        <v>169</v>
      </c>
      <c r="U19" s="134" t="str">
        <f t="shared" si="0"/>
        <v>11=彭莹玉</v>
      </c>
    </row>
    <row r="20" spans="1:21">
      <c r="A20" s="59" t="s">
        <v>542</v>
      </c>
      <c r="B20" s="19">
        <v>18</v>
      </c>
      <c r="C20" s="203" t="s">
        <v>760</v>
      </c>
      <c r="D20" s="37" t="s">
        <v>144</v>
      </c>
      <c r="E20" s="125">
        <v>97</v>
      </c>
      <c r="F20" s="125">
        <v>62</v>
      </c>
      <c r="G20" s="125">
        <v>97</v>
      </c>
      <c r="H20" s="125">
        <v>100</v>
      </c>
      <c r="I20" s="125">
        <v>99</v>
      </c>
      <c r="J20" s="125" t="s">
        <v>151</v>
      </c>
      <c r="K20" s="125">
        <v>500</v>
      </c>
      <c r="L20" s="125">
        <v>200</v>
      </c>
      <c r="M20" s="125">
        <v>200</v>
      </c>
      <c r="N20" s="125">
        <v>78</v>
      </c>
      <c r="O20" s="37"/>
      <c r="P20" s="111" t="s">
        <v>170</v>
      </c>
      <c r="Q20" s="135">
        <v>0</v>
      </c>
      <c r="R20" s="37"/>
      <c r="S20" s="37"/>
      <c r="T20" s="136" t="s">
        <v>171</v>
      </c>
      <c r="U20" s="134" t="str">
        <f t="shared" si="0"/>
        <v>12=常遇春</v>
      </c>
    </row>
    <row r="21" spans="1:21">
      <c r="A21" s="59" t="s">
        <v>539</v>
      </c>
      <c r="B21" s="19">
        <v>19</v>
      </c>
      <c r="C21" s="202" t="s">
        <v>812</v>
      </c>
      <c r="D21" s="37" t="s">
        <v>144</v>
      </c>
      <c r="E21" s="125">
        <v>82</v>
      </c>
      <c r="F21" s="125">
        <v>77</v>
      </c>
      <c r="G21" s="125">
        <v>58</v>
      </c>
      <c r="H21" s="125">
        <v>100</v>
      </c>
      <c r="I21" s="125">
        <v>98</v>
      </c>
      <c r="J21" s="125" t="s">
        <v>145</v>
      </c>
      <c r="K21" s="125">
        <v>500</v>
      </c>
      <c r="L21" s="125">
        <v>200</v>
      </c>
      <c r="M21" s="125">
        <v>200</v>
      </c>
      <c r="N21" s="125">
        <v>99</v>
      </c>
      <c r="O21" s="37"/>
      <c r="P21" s="111" t="s">
        <v>170</v>
      </c>
      <c r="Q21" s="135">
        <v>5</v>
      </c>
      <c r="R21" s="37"/>
      <c r="S21" s="37"/>
      <c r="T21" s="136" t="s">
        <v>172</v>
      </c>
      <c r="U21" s="134" t="str">
        <f t="shared" si="0"/>
        <v>13=胡大海</v>
      </c>
    </row>
    <row r="22" spans="1:21">
      <c r="A22" s="59" t="s">
        <v>502</v>
      </c>
      <c r="B22" s="19">
        <v>20</v>
      </c>
      <c r="C22" s="203" t="s">
        <v>806</v>
      </c>
      <c r="D22" s="37" t="s">
        <v>144</v>
      </c>
      <c r="E22" s="125">
        <v>87</v>
      </c>
      <c r="F22" s="125">
        <v>21</v>
      </c>
      <c r="G22" s="125">
        <v>74</v>
      </c>
      <c r="H22" s="125">
        <v>100</v>
      </c>
      <c r="I22" s="125">
        <v>97</v>
      </c>
      <c r="J22" s="125" t="s">
        <v>151</v>
      </c>
      <c r="K22" s="125">
        <v>500</v>
      </c>
      <c r="L22" s="125">
        <v>200</v>
      </c>
      <c r="M22" s="125">
        <v>200</v>
      </c>
      <c r="N22" s="125">
        <v>39</v>
      </c>
      <c r="O22" s="37"/>
      <c r="P22" s="111" t="s">
        <v>170</v>
      </c>
      <c r="Q22" s="135" t="s">
        <v>152</v>
      </c>
      <c r="R22" s="37"/>
      <c r="S22" s="37"/>
      <c r="T22" s="136" t="s">
        <v>173</v>
      </c>
      <c r="U22" s="134" t="str">
        <f t="shared" si="0"/>
        <v>14=海牙</v>
      </c>
    </row>
    <row r="23" spans="1:21">
      <c r="A23" s="59" t="s">
        <v>485</v>
      </c>
      <c r="B23" s="19">
        <v>21</v>
      </c>
      <c r="C23" s="202" t="s">
        <v>918</v>
      </c>
      <c r="D23" s="37" t="s">
        <v>144</v>
      </c>
      <c r="E23" s="125">
        <v>36</v>
      </c>
      <c r="F23" s="125">
        <v>90</v>
      </c>
      <c r="G23" s="125">
        <v>12</v>
      </c>
      <c r="H23" s="125">
        <v>100</v>
      </c>
      <c r="I23" s="125">
        <v>95</v>
      </c>
      <c r="J23" s="125" t="s">
        <v>145</v>
      </c>
      <c r="K23" s="125">
        <v>500</v>
      </c>
      <c r="L23" s="125">
        <v>200</v>
      </c>
      <c r="M23" s="125">
        <v>200</v>
      </c>
      <c r="N23" s="125">
        <v>82</v>
      </c>
      <c r="O23" s="37"/>
      <c r="P23" s="111" t="s">
        <v>152</v>
      </c>
      <c r="Q23" s="135">
        <v>0</v>
      </c>
      <c r="R23" s="37"/>
      <c r="S23" s="37"/>
      <c r="T23" s="136" t="s">
        <v>174</v>
      </c>
      <c r="U23" s="134" t="str">
        <f t="shared" si="0"/>
        <v>15=谢英辅</v>
      </c>
    </row>
    <row r="24" spans="1:21">
      <c r="A24" s="59" t="s">
        <v>452</v>
      </c>
      <c r="B24" s="127">
        <v>22</v>
      </c>
      <c r="C24" s="202" t="s">
        <v>771</v>
      </c>
      <c r="D24" s="37" t="s">
        <v>144</v>
      </c>
      <c r="E24" s="125">
        <v>77</v>
      </c>
      <c r="F24" s="125">
        <v>46</v>
      </c>
      <c r="G24" s="125">
        <v>76</v>
      </c>
      <c r="H24" s="125">
        <v>100</v>
      </c>
      <c r="I24" s="125">
        <v>93</v>
      </c>
      <c r="J24" s="125" t="s">
        <v>145</v>
      </c>
      <c r="K24" s="125">
        <v>500</v>
      </c>
      <c r="L24" s="125">
        <v>200</v>
      </c>
      <c r="M24" s="125">
        <v>200</v>
      </c>
      <c r="N24" s="125">
        <v>39</v>
      </c>
      <c r="O24" s="37"/>
      <c r="P24" s="111" t="s">
        <v>152</v>
      </c>
      <c r="Q24" s="135">
        <v>5</v>
      </c>
      <c r="R24" s="37"/>
      <c r="S24" s="37"/>
      <c r="T24" s="136" t="s">
        <v>175</v>
      </c>
      <c r="U24" s="134" t="str">
        <f t="shared" si="0"/>
        <v>16=陈友仁</v>
      </c>
    </row>
    <row r="25" spans="1:21">
      <c r="A25" s="59" t="s">
        <v>492</v>
      </c>
      <c r="B25" s="19">
        <v>23</v>
      </c>
      <c r="C25" s="202" t="s">
        <v>927</v>
      </c>
      <c r="D25" s="37" t="s">
        <v>144</v>
      </c>
      <c r="E25" s="125">
        <v>80</v>
      </c>
      <c r="F25" s="125">
        <v>60</v>
      </c>
      <c r="G25" s="125">
        <v>85</v>
      </c>
      <c r="H25" s="125">
        <v>100</v>
      </c>
      <c r="I25" s="125">
        <v>92</v>
      </c>
      <c r="J25" s="125" t="s">
        <v>145</v>
      </c>
      <c r="K25" s="125">
        <v>500</v>
      </c>
      <c r="L25" s="125">
        <v>200</v>
      </c>
      <c r="M25" s="125">
        <v>200</v>
      </c>
      <c r="N25" s="125">
        <v>28</v>
      </c>
      <c r="O25" s="37"/>
      <c r="P25" s="111" t="s">
        <v>152</v>
      </c>
      <c r="Q25" s="135" t="s">
        <v>152</v>
      </c>
      <c r="R25" s="37"/>
      <c r="S25" s="37"/>
      <c r="T25" s="136" t="s">
        <v>176</v>
      </c>
      <c r="U25" s="134" t="str">
        <f t="shared" si="0"/>
        <v>17=延达</v>
      </c>
    </row>
    <row r="26" spans="1:21">
      <c r="A26" s="198" t="s">
        <v>611</v>
      </c>
      <c r="B26" s="19">
        <v>24</v>
      </c>
      <c r="C26" s="202" t="s">
        <v>848</v>
      </c>
      <c r="D26" s="37" t="s">
        <v>144</v>
      </c>
      <c r="E26" s="125">
        <v>83</v>
      </c>
      <c r="F26" s="125">
        <v>46</v>
      </c>
      <c r="G26" s="125">
        <v>78</v>
      </c>
      <c r="H26" s="125">
        <v>100</v>
      </c>
      <c r="I26" s="125">
        <v>92</v>
      </c>
      <c r="J26" s="125" t="s">
        <v>151</v>
      </c>
      <c r="K26" s="125">
        <v>500</v>
      </c>
      <c r="L26" s="125">
        <v>200</v>
      </c>
      <c r="M26" s="125">
        <v>200</v>
      </c>
      <c r="N26" s="125">
        <v>74</v>
      </c>
      <c r="O26" s="37"/>
      <c r="P26" s="111" t="s">
        <v>177</v>
      </c>
      <c r="Q26" s="135">
        <v>0</v>
      </c>
      <c r="R26" s="37"/>
      <c r="S26" s="37"/>
      <c r="T26" s="136" t="s">
        <v>178</v>
      </c>
      <c r="U26" s="134" t="str">
        <f t="shared" si="0"/>
        <v>18=刘福通</v>
      </c>
    </row>
    <row r="27" spans="1:21">
      <c r="A27" s="198" t="s">
        <v>560</v>
      </c>
      <c r="B27" s="19">
        <v>25</v>
      </c>
      <c r="C27" s="202" t="s">
        <v>959</v>
      </c>
      <c r="D27" s="37" t="s">
        <v>144</v>
      </c>
      <c r="E27" s="125">
        <v>87</v>
      </c>
      <c r="F27" s="125">
        <v>52</v>
      </c>
      <c r="G27" s="125">
        <v>75</v>
      </c>
      <c r="H27" s="125">
        <v>100</v>
      </c>
      <c r="I27" s="125">
        <v>92</v>
      </c>
      <c r="J27" s="125" t="s">
        <v>145</v>
      </c>
      <c r="K27" s="125">
        <v>500</v>
      </c>
      <c r="L27" s="125">
        <v>200</v>
      </c>
      <c r="M27" s="125">
        <v>200</v>
      </c>
      <c r="N27" s="125">
        <v>51</v>
      </c>
      <c r="O27" s="37"/>
      <c r="P27" s="111" t="s">
        <v>177</v>
      </c>
      <c r="Q27" s="135">
        <v>5</v>
      </c>
      <c r="R27" s="37"/>
      <c r="S27" s="37"/>
      <c r="T27" s="136" t="s">
        <v>179</v>
      </c>
      <c r="U27" s="134" t="str">
        <f t="shared" si="0"/>
        <v>19=张九六</v>
      </c>
    </row>
    <row r="28" spans="1:21">
      <c r="A28" s="198" t="s">
        <v>203</v>
      </c>
      <c r="B28" s="19">
        <v>26</v>
      </c>
      <c r="C28" s="203" t="s">
        <v>960</v>
      </c>
      <c r="D28" s="37" t="s">
        <v>144</v>
      </c>
      <c r="E28" s="125">
        <v>70</v>
      </c>
      <c r="F28" s="125">
        <v>91</v>
      </c>
      <c r="G28" s="125">
        <v>62</v>
      </c>
      <c r="H28" s="125">
        <v>100</v>
      </c>
      <c r="I28" s="125">
        <v>90</v>
      </c>
      <c r="J28" s="125" t="s">
        <v>148</v>
      </c>
      <c r="K28" s="125">
        <v>500</v>
      </c>
      <c r="L28" s="125">
        <v>200</v>
      </c>
      <c r="M28" s="125">
        <v>200</v>
      </c>
      <c r="N28" s="125">
        <v>82</v>
      </c>
      <c r="O28" s="37"/>
      <c r="P28" s="111" t="s">
        <v>177</v>
      </c>
      <c r="Q28" s="135" t="s">
        <v>152</v>
      </c>
      <c r="R28" s="37"/>
      <c r="S28" s="37"/>
      <c r="T28" s="136" t="s">
        <v>180</v>
      </c>
      <c r="U28" s="134" t="str">
        <f t="shared" si="0"/>
        <v>1A=张良弼</v>
      </c>
    </row>
    <row r="29" spans="1:21">
      <c r="A29" s="198" t="s">
        <v>207</v>
      </c>
      <c r="B29" s="19">
        <v>27</v>
      </c>
      <c r="C29" s="203" t="s">
        <v>751</v>
      </c>
      <c r="D29" s="37" t="s">
        <v>144</v>
      </c>
      <c r="E29" s="125">
        <v>81</v>
      </c>
      <c r="F29" s="125">
        <v>49</v>
      </c>
      <c r="G29" s="125">
        <v>79</v>
      </c>
      <c r="H29" s="125">
        <v>100</v>
      </c>
      <c r="I29" s="125">
        <v>89</v>
      </c>
      <c r="J29" s="125" t="s">
        <v>151</v>
      </c>
      <c r="K29" s="125">
        <v>500</v>
      </c>
      <c r="L29" s="125">
        <v>200</v>
      </c>
      <c r="M29" s="125">
        <v>200</v>
      </c>
      <c r="N29" s="125">
        <v>54</v>
      </c>
      <c r="O29" s="37"/>
      <c r="P29" s="111" t="s">
        <v>181</v>
      </c>
      <c r="Q29" s="135">
        <v>0</v>
      </c>
      <c r="R29" s="37"/>
      <c r="S29" s="37"/>
      <c r="T29" s="136" t="s">
        <v>182</v>
      </c>
      <c r="U29" s="134" t="str">
        <f t="shared" si="0"/>
        <v>1B=白云托</v>
      </c>
    </row>
    <row r="30" spans="1:21">
      <c r="A30" s="198" t="s">
        <v>508</v>
      </c>
      <c r="B30" s="19">
        <v>28</v>
      </c>
      <c r="C30" s="202" t="s">
        <v>772</v>
      </c>
      <c r="D30" s="37" t="s">
        <v>144</v>
      </c>
      <c r="E30" s="125">
        <v>64</v>
      </c>
      <c r="F30" s="125">
        <v>59</v>
      </c>
      <c r="G30" s="125">
        <v>46</v>
      </c>
      <c r="H30" s="125">
        <v>100</v>
      </c>
      <c r="I30" s="125">
        <v>89</v>
      </c>
      <c r="J30" s="125" t="s">
        <v>148</v>
      </c>
      <c r="K30" s="125">
        <v>500</v>
      </c>
      <c r="L30" s="125">
        <v>200</v>
      </c>
      <c r="M30" s="125">
        <v>200</v>
      </c>
      <c r="N30" s="125">
        <v>44</v>
      </c>
      <c r="O30" s="37"/>
      <c r="P30" s="111" t="s">
        <v>181</v>
      </c>
      <c r="Q30" s="135">
        <v>5</v>
      </c>
      <c r="R30" s="37"/>
      <c r="S30" s="37"/>
      <c r="T30" s="136" t="s">
        <v>183</v>
      </c>
      <c r="U30" s="134" t="str">
        <f t="shared" si="0"/>
        <v>1C=达里麻</v>
      </c>
    </row>
    <row r="31" spans="1:21">
      <c r="A31" s="198" t="s">
        <v>487</v>
      </c>
      <c r="B31" s="19">
        <v>29</v>
      </c>
      <c r="C31" s="203" t="s">
        <v>985</v>
      </c>
      <c r="D31" s="37" t="s">
        <v>144</v>
      </c>
      <c r="E31" s="125">
        <v>63</v>
      </c>
      <c r="F31" s="125">
        <v>82</v>
      </c>
      <c r="G31" s="125">
        <v>74</v>
      </c>
      <c r="H31" s="125">
        <v>100</v>
      </c>
      <c r="I31" s="125">
        <v>89</v>
      </c>
      <c r="J31" s="125" t="s">
        <v>148</v>
      </c>
      <c r="K31" s="125">
        <v>500</v>
      </c>
      <c r="L31" s="125">
        <v>200</v>
      </c>
      <c r="M31" s="125">
        <v>200</v>
      </c>
      <c r="N31" s="125">
        <v>40</v>
      </c>
      <c r="O31" s="37"/>
      <c r="P31" s="111" t="s">
        <v>181</v>
      </c>
      <c r="Q31" s="135" t="s">
        <v>152</v>
      </c>
      <c r="R31" s="37"/>
      <c r="S31" s="37"/>
      <c r="T31" s="136" t="s">
        <v>184</v>
      </c>
      <c r="U31" s="134" t="str">
        <f t="shared" si="0"/>
        <v>1D=左都玉</v>
      </c>
    </row>
    <row r="32" spans="1:21">
      <c r="A32" s="198" t="s">
        <v>480</v>
      </c>
      <c r="B32" s="19">
        <v>30</v>
      </c>
      <c r="C32" s="203" t="s">
        <v>859</v>
      </c>
      <c r="D32" s="37" t="s">
        <v>144</v>
      </c>
      <c r="E32" s="125">
        <v>91</v>
      </c>
      <c r="F32" s="125">
        <v>56</v>
      </c>
      <c r="G32" s="125">
        <v>89</v>
      </c>
      <c r="H32" s="125">
        <v>100</v>
      </c>
      <c r="I32" s="125">
        <v>89</v>
      </c>
      <c r="J32" s="125" t="s">
        <v>151</v>
      </c>
      <c r="K32" s="125">
        <v>500</v>
      </c>
      <c r="L32" s="125">
        <v>200</v>
      </c>
      <c r="M32" s="125">
        <v>200</v>
      </c>
      <c r="N32" s="125">
        <v>47</v>
      </c>
      <c r="O32" s="37"/>
      <c r="P32" s="111">
        <v>10</v>
      </c>
      <c r="Q32" s="135">
        <v>0</v>
      </c>
      <c r="R32" s="37"/>
      <c r="S32" s="37"/>
      <c r="T32" s="136" t="s">
        <v>185</v>
      </c>
      <c r="U32" s="134" t="str">
        <f t="shared" si="0"/>
        <v>1E=罗彪</v>
      </c>
    </row>
    <row r="33" spans="1:21">
      <c r="A33" s="198" t="s">
        <v>478</v>
      </c>
      <c r="B33" s="19">
        <v>31</v>
      </c>
      <c r="C33" s="202" t="s">
        <v>854</v>
      </c>
      <c r="D33" s="37" t="s">
        <v>144</v>
      </c>
      <c r="E33" s="125">
        <v>98</v>
      </c>
      <c r="F33" s="125">
        <v>64</v>
      </c>
      <c r="G33" s="125">
        <v>97</v>
      </c>
      <c r="H33" s="125">
        <v>100</v>
      </c>
      <c r="I33" s="125">
        <v>88</v>
      </c>
      <c r="J33" s="125" t="s">
        <v>151</v>
      </c>
      <c r="K33" s="125">
        <v>500</v>
      </c>
      <c r="L33" s="125">
        <v>200</v>
      </c>
      <c r="M33" s="125">
        <v>200</v>
      </c>
      <c r="N33" s="125">
        <v>59</v>
      </c>
      <c r="O33" s="37"/>
      <c r="P33" s="111">
        <v>10</v>
      </c>
      <c r="Q33" s="135">
        <v>5</v>
      </c>
      <c r="R33" s="37"/>
      <c r="S33" s="37"/>
      <c r="T33" s="136" t="s">
        <v>186</v>
      </c>
      <c r="U33" s="134" t="str">
        <f t="shared" si="0"/>
        <v>1F=吕具</v>
      </c>
    </row>
    <row r="34" spans="1:21">
      <c r="A34" s="198" t="s">
        <v>477</v>
      </c>
      <c r="B34" s="19">
        <v>32</v>
      </c>
      <c r="C34" s="203" t="s">
        <v>957</v>
      </c>
      <c r="D34" s="37" t="s">
        <v>144</v>
      </c>
      <c r="E34" s="125">
        <v>72</v>
      </c>
      <c r="F34" s="125">
        <v>96</v>
      </c>
      <c r="G34" s="125">
        <v>69</v>
      </c>
      <c r="H34" s="125">
        <v>100</v>
      </c>
      <c r="I34" s="125">
        <v>88</v>
      </c>
      <c r="J34" s="125" t="s">
        <v>151</v>
      </c>
      <c r="K34" s="125">
        <v>500</v>
      </c>
      <c r="L34" s="125">
        <v>200</v>
      </c>
      <c r="M34" s="125">
        <v>200</v>
      </c>
      <c r="N34" s="125">
        <v>64</v>
      </c>
      <c r="O34" s="37"/>
      <c r="P34" s="111">
        <v>10</v>
      </c>
      <c r="Q34" s="135" t="s">
        <v>152</v>
      </c>
      <c r="R34" s="37"/>
      <c r="S34" s="37"/>
      <c r="T34" s="136" t="s">
        <v>187</v>
      </c>
      <c r="U34" s="134" t="str">
        <f t="shared" si="0"/>
        <v>20=张和卞</v>
      </c>
    </row>
    <row r="35" spans="1:21">
      <c r="A35" s="198" t="s">
        <v>457</v>
      </c>
      <c r="B35" s="19">
        <v>33</v>
      </c>
      <c r="C35" s="203" t="s">
        <v>780</v>
      </c>
      <c r="D35" s="37" t="s">
        <v>144</v>
      </c>
      <c r="E35" s="125">
        <v>86</v>
      </c>
      <c r="F35" s="125">
        <v>59</v>
      </c>
      <c r="G35" s="125">
        <v>80</v>
      </c>
      <c r="H35" s="125">
        <v>100</v>
      </c>
      <c r="I35" s="125">
        <v>88</v>
      </c>
      <c r="J35" s="125" t="s">
        <v>145</v>
      </c>
      <c r="K35" s="125">
        <v>500</v>
      </c>
      <c r="L35" s="125">
        <v>200</v>
      </c>
      <c r="M35" s="125">
        <v>200</v>
      </c>
      <c r="N35" s="125">
        <v>70</v>
      </c>
      <c r="O35" s="37"/>
      <c r="P35" s="111">
        <v>11</v>
      </c>
      <c r="Q35" s="135">
        <v>0</v>
      </c>
      <c r="R35" s="37"/>
      <c r="S35" s="37"/>
      <c r="T35" s="136" t="s">
        <v>188</v>
      </c>
      <c r="U35" s="134" t="str">
        <f t="shared" si="0"/>
        <v>21=丁普郎</v>
      </c>
    </row>
    <row r="36" spans="1:21">
      <c r="A36" s="198" t="s">
        <v>591</v>
      </c>
      <c r="B36" s="19">
        <v>34</v>
      </c>
      <c r="C36" s="202" t="s">
        <v>962</v>
      </c>
      <c r="D36" s="37" t="s">
        <v>144</v>
      </c>
      <c r="E36" s="125">
        <v>85</v>
      </c>
      <c r="F36" s="125">
        <v>70</v>
      </c>
      <c r="G36" s="125">
        <v>77</v>
      </c>
      <c r="H36" s="125">
        <v>100</v>
      </c>
      <c r="I36" s="125">
        <v>88</v>
      </c>
      <c r="J36" s="125" t="s">
        <v>148</v>
      </c>
      <c r="K36" s="125">
        <v>500</v>
      </c>
      <c r="L36" s="125">
        <v>200</v>
      </c>
      <c r="M36" s="125">
        <v>200</v>
      </c>
      <c r="N36" s="125">
        <v>73</v>
      </c>
      <c r="O36" s="37"/>
      <c r="P36" s="111">
        <v>11</v>
      </c>
      <c r="Q36" s="135">
        <v>5</v>
      </c>
      <c r="R36" s="37"/>
      <c r="S36" s="37"/>
      <c r="T36" s="136" t="s">
        <v>189</v>
      </c>
      <c r="U36" s="134" t="str">
        <f t="shared" si="0"/>
        <v>22=张良佐</v>
      </c>
    </row>
    <row r="37" spans="1:21">
      <c r="A37" s="198" t="s">
        <v>551</v>
      </c>
      <c r="B37" s="19">
        <v>35</v>
      </c>
      <c r="C37" s="203" t="s">
        <v>889</v>
      </c>
      <c r="D37" s="37" t="s">
        <v>144</v>
      </c>
      <c r="E37" s="125">
        <v>89</v>
      </c>
      <c r="F37" s="125">
        <v>18</v>
      </c>
      <c r="G37" s="125">
        <v>72</v>
      </c>
      <c r="H37" s="125">
        <v>100</v>
      </c>
      <c r="I37" s="125">
        <v>87</v>
      </c>
      <c r="J37" s="125" t="s">
        <v>151</v>
      </c>
      <c r="K37" s="125">
        <v>500</v>
      </c>
      <c r="L37" s="125">
        <v>200</v>
      </c>
      <c r="M37" s="125">
        <v>200</v>
      </c>
      <c r="N37" s="125">
        <v>38</v>
      </c>
      <c r="O37" s="37"/>
      <c r="P37" s="111">
        <v>11</v>
      </c>
      <c r="Q37" s="135" t="s">
        <v>152</v>
      </c>
      <c r="R37" s="37"/>
      <c r="S37" s="37"/>
      <c r="T37" s="136" t="s">
        <v>190</v>
      </c>
      <c r="U37" s="134" t="str">
        <f t="shared" si="0"/>
        <v>23=什蛮王</v>
      </c>
    </row>
    <row r="38" spans="1:21">
      <c r="A38" s="198" t="s">
        <v>456</v>
      </c>
      <c r="B38" s="127">
        <v>36</v>
      </c>
      <c r="C38" s="202" t="s">
        <v>869</v>
      </c>
      <c r="D38" s="37" t="s">
        <v>144</v>
      </c>
      <c r="E38" s="125">
        <v>77</v>
      </c>
      <c r="F38" s="125">
        <v>66</v>
      </c>
      <c r="G38" s="125">
        <v>69</v>
      </c>
      <c r="H38" s="125">
        <v>100</v>
      </c>
      <c r="I38" s="125">
        <v>86</v>
      </c>
      <c r="J38" s="125" t="s">
        <v>145</v>
      </c>
      <c r="K38" s="125">
        <v>500</v>
      </c>
      <c r="L38" s="125">
        <v>200</v>
      </c>
      <c r="M38" s="125">
        <v>200</v>
      </c>
      <c r="N38" s="125">
        <v>59</v>
      </c>
      <c r="O38" s="37"/>
      <c r="P38" s="111">
        <v>12</v>
      </c>
      <c r="Q38" s="135">
        <v>0</v>
      </c>
      <c r="R38" s="37"/>
      <c r="S38" s="37"/>
      <c r="T38" s="136" t="s">
        <v>191</v>
      </c>
      <c r="U38" s="134" t="str">
        <f t="shared" si="0"/>
        <v>24=莫仁寿</v>
      </c>
    </row>
    <row r="39" spans="1:21">
      <c r="A39" s="198" t="s">
        <v>573</v>
      </c>
      <c r="B39" s="19">
        <v>37</v>
      </c>
      <c r="C39" s="202" t="s">
        <v>783</v>
      </c>
      <c r="D39" s="37" t="s">
        <v>144</v>
      </c>
      <c r="E39" s="125">
        <v>79</v>
      </c>
      <c r="F39" s="125">
        <v>60</v>
      </c>
      <c r="G39" s="125">
        <v>71</v>
      </c>
      <c r="H39" s="125">
        <v>100</v>
      </c>
      <c r="I39" s="125">
        <v>85</v>
      </c>
      <c r="J39" s="125" t="s">
        <v>151</v>
      </c>
      <c r="K39" s="125">
        <v>500</v>
      </c>
      <c r="L39" s="125">
        <v>200</v>
      </c>
      <c r="M39" s="125">
        <v>200</v>
      </c>
      <c r="N39" s="125">
        <v>45</v>
      </c>
      <c r="O39" s="37"/>
      <c r="P39" s="111">
        <v>12</v>
      </c>
      <c r="Q39" s="135">
        <v>5</v>
      </c>
      <c r="R39" s="37"/>
      <c r="S39" s="37"/>
      <c r="T39" s="136" t="s">
        <v>192</v>
      </c>
      <c r="U39" s="134" t="str">
        <f t="shared" si="0"/>
        <v>25=朵儿</v>
      </c>
    </row>
    <row r="40" spans="1:21">
      <c r="A40" s="198" t="s">
        <v>572</v>
      </c>
      <c r="B40" s="19">
        <v>38</v>
      </c>
      <c r="C40" s="202" t="s">
        <v>892</v>
      </c>
      <c r="D40" s="37" t="s">
        <v>144</v>
      </c>
      <c r="E40" s="125">
        <v>72</v>
      </c>
      <c r="F40" s="125">
        <v>68</v>
      </c>
      <c r="G40" s="125">
        <v>65</v>
      </c>
      <c r="H40" s="125">
        <v>100</v>
      </c>
      <c r="I40" s="125">
        <v>85</v>
      </c>
      <c r="J40" s="125" t="s">
        <v>151</v>
      </c>
      <c r="K40" s="125">
        <v>500</v>
      </c>
      <c r="L40" s="125">
        <v>200</v>
      </c>
      <c r="M40" s="125">
        <v>200</v>
      </c>
      <c r="N40" s="125">
        <v>57</v>
      </c>
      <c r="O40" s="37"/>
      <c r="P40" s="111">
        <v>12</v>
      </c>
      <c r="Q40" s="135" t="s">
        <v>152</v>
      </c>
      <c r="R40" s="37"/>
      <c r="S40" s="37"/>
      <c r="T40" s="136" t="s">
        <v>193</v>
      </c>
      <c r="U40" s="134" t="str">
        <f t="shared" si="0"/>
        <v>26=孙德崖</v>
      </c>
    </row>
    <row r="41" spans="1:21">
      <c r="A41" s="198" t="s">
        <v>555</v>
      </c>
      <c r="B41" s="19">
        <v>39</v>
      </c>
      <c r="C41" s="203" t="s">
        <v>855</v>
      </c>
      <c r="D41" s="37" t="s">
        <v>144</v>
      </c>
      <c r="E41" s="125">
        <v>80</v>
      </c>
      <c r="F41" s="125">
        <v>31</v>
      </c>
      <c r="G41" s="125">
        <v>40</v>
      </c>
      <c r="H41" s="125">
        <v>100</v>
      </c>
      <c r="I41" s="125">
        <v>84</v>
      </c>
      <c r="J41" s="125" t="s">
        <v>148</v>
      </c>
      <c r="K41" s="125">
        <v>500</v>
      </c>
      <c r="L41" s="125">
        <v>200</v>
      </c>
      <c r="M41" s="125">
        <v>200</v>
      </c>
      <c r="N41" s="125">
        <v>36</v>
      </c>
      <c r="O41" s="37"/>
      <c r="P41" s="111">
        <v>13</v>
      </c>
      <c r="Q41" s="135">
        <v>0</v>
      </c>
      <c r="R41" s="37"/>
      <c r="S41" s="37"/>
      <c r="T41" s="136" t="s">
        <v>194</v>
      </c>
      <c r="U41" s="134" t="str">
        <f t="shared" si="0"/>
        <v>27=吕猛</v>
      </c>
    </row>
    <row r="42" spans="1:21">
      <c r="A42" s="198" t="s">
        <v>554</v>
      </c>
      <c r="B42" s="19">
        <v>40</v>
      </c>
      <c r="C42" s="202" t="s">
        <v>947</v>
      </c>
      <c r="D42" s="37" t="s">
        <v>144</v>
      </c>
      <c r="E42" s="125">
        <v>84</v>
      </c>
      <c r="F42" s="125">
        <v>63</v>
      </c>
      <c r="G42" s="125">
        <v>79</v>
      </c>
      <c r="H42" s="125">
        <v>100</v>
      </c>
      <c r="I42" s="125">
        <v>84</v>
      </c>
      <c r="J42" s="125" t="s">
        <v>151</v>
      </c>
      <c r="K42" s="125">
        <v>500</v>
      </c>
      <c r="L42" s="125">
        <v>200</v>
      </c>
      <c r="M42" s="125">
        <v>200</v>
      </c>
      <c r="N42" s="125">
        <v>60</v>
      </c>
      <c r="O42" s="37"/>
      <c r="P42" s="111">
        <v>13</v>
      </c>
      <c r="Q42" s="135">
        <v>5</v>
      </c>
      <c r="R42" s="37"/>
      <c r="S42" s="37"/>
      <c r="T42" s="136" t="s">
        <v>195</v>
      </c>
      <c r="U42" s="134" t="str">
        <f t="shared" si="0"/>
        <v>28=元梁王</v>
      </c>
    </row>
    <row r="43" spans="1:21">
      <c r="A43" s="198" t="s">
        <v>553</v>
      </c>
      <c r="B43" s="19">
        <v>41</v>
      </c>
      <c r="C43" s="203" t="s">
        <v>769</v>
      </c>
      <c r="D43" s="37" t="s">
        <v>144</v>
      </c>
      <c r="E43" s="125">
        <v>68</v>
      </c>
      <c r="F43" s="125">
        <v>62</v>
      </c>
      <c r="G43" s="125">
        <v>71</v>
      </c>
      <c r="H43" s="125">
        <v>100</v>
      </c>
      <c r="I43" s="125">
        <v>83</v>
      </c>
      <c r="J43" s="125" t="s">
        <v>148</v>
      </c>
      <c r="K43" s="125">
        <v>500</v>
      </c>
      <c r="L43" s="125">
        <v>200</v>
      </c>
      <c r="M43" s="125">
        <v>200</v>
      </c>
      <c r="N43" s="125">
        <v>64</v>
      </c>
      <c r="O43" s="37"/>
      <c r="P43" s="111">
        <v>13</v>
      </c>
      <c r="Q43" s="135" t="s">
        <v>152</v>
      </c>
      <c r="R43" s="37"/>
      <c r="S43" s="37"/>
      <c r="T43" s="136" t="s">
        <v>196</v>
      </c>
      <c r="U43" s="134" t="str">
        <f t="shared" si="0"/>
        <v>29=陈友贵</v>
      </c>
    </row>
    <row r="44" spans="1:21">
      <c r="A44" s="198" t="s">
        <v>229</v>
      </c>
      <c r="B44" s="19">
        <v>42</v>
      </c>
      <c r="C44" s="202" t="s">
        <v>903</v>
      </c>
      <c r="D44" s="37" t="s">
        <v>144</v>
      </c>
      <c r="E44" s="125">
        <v>82</v>
      </c>
      <c r="F44" s="125">
        <v>83</v>
      </c>
      <c r="G44" s="125">
        <v>78</v>
      </c>
      <c r="H44" s="125">
        <v>100</v>
      </c>
      <c r="I44" s="125">
        <v>81</v>
      </c>
      <c r="J44" s="125" t="s">
        <v>151</v>
      </c>
      <c r="K44" s="125">
        <v>500</v>
      </c>
      <c r="L44" s="125">
        <v>200</v>
      </c>
      <c r="M44" s="125">
        <v>200</v>
      </c>
      <c r="N44" s="125">
        <v>75</v>
      </c>
      <c r="O44" s="37"/>
      <c r="P44" s="111">
        <v>18</v>
      </c>
      <c r="Q44" s="135">
        <v>0</v>
      </c>
      <c r="R44" s="37"/>
      <c r="S44" s="37"/>
      <c r="T44" s="136" t="s">
        <v>197</v>
      </c>
      <c r="U44" s="134" t="str">
        <f t="shared" si="0"/>
        <v>2A=汪长</v>
      </c>
    </row>
    <row r="45" spans="1:21">
      <c r="A45" s="198" t="s">
        <v>233</v>
      </c>
      <c r="B45" s="19">
        <v>43</v>
      </c>
      <c r="C45" s="202" t="s">
        <v>969</v>
      </c>
      <c r="D45" s="37" t="s">
        <v>144</v>
      </c>
      <c r="E45" s="125">
        <v>81</v>
      </c>
      <c r="F45" s="125">
        <v>53</v>
      </c>
      <c r="G45" s="125">
        <v>60</v>
      </c>
      <c r="H45" s="125">
        <v>100</v>
      </c>
      <c r="I45" s="125">
        <v>80</v>
      </c>
      <c r="J45" s="125" t="s">
        <v>148</v>
      </c>
      <c r="K45" s="125">
        <v>500</v>
      </c>
      <c r="L45" s="125">
        <v>200</v>
      </c>
      <c r="M45" s="125">
        <v>200</v>
      </c>
      <c r="N45" s="125">
        <v>72</v>
      </c>
      <c r="O45" s="37"/>
      <c r="P45" s="111">
        <v>18</v>
      </c>
      <c r="Q45" s="135">
        <v>5</v>
      </c>
      <c r="R45" s="37"/>
      <c r="S45" s="37"/>
      <c r="T45" s="136" t="s">
        <v>198</v>
      </c>
      <c r="U45" s="134" t="str">
        <f t="shared" si="0"/>
        <v>2B=赵均用</v>
      </c>
    </row>
    <row r="46" spans="1:21">
      <c r="A46" s="198" t="s">
        <v>523</v>
      </c>
      <c r="B46" s="19">
        <v>44</v>
      </c>
      <c r="C46" s="203" t="s">
        <v>930</v>
      </c>
      <c r="D46" s="37" t="s">
        <v>144</v>
      </c>
      <c r="E46" s="125">
        <v>88</v>
      </c>
      <c r="F46" s="125">
        <v>50</v>
      </c>
      <c r="G46" s="125">
        <v>75</v>
      </c>
      <c r="H46" s="125">
        <v>100</v>
      </c>
      <c r="I46" s="125">
        <v>79</v>
      </c>
      <c r="J46" s="125" t="s">
        <v>151</v>
      </c>
      <c r="K46" s="125">
        <v>500</v>
      </c>
      <c r="L46" s="125">
        <v>200</v>
      </c>
      <c r="M46" s="125">
        <v>200</v>
      </c>
      <c r="N46" s="125">
        <v>47</v>
      </c>
      <c r="O46" s="37"/>
      <c r="P46" s="111">
        <v>18</v>
      </c>
      <c r="Q46" s="135" t="s">
        <v>152</v>
      </c>
      <c r="R46" s="37"/>
      <c r="S46" s="37"/>
      <c r="T46" s="136" t="s">
        <v>199</v>
      </c>
      <c r="U46" s="134" t="str">
        <f t="shared" si="0"/>
        <v>2C=延文</v>
      </c>
    </row>
    <row r="47" spans="1:21">
      <c r="A47" s="198" t="s">
        <v>524</v>
      </c>
      <c r="B47" s="19">
        <v>45</v>
      </c>
      <c r="C47" s="202" t="s">
        <v>883</v>
      </c>
      <c r="D47" s="37" t="s">
        <v>144</v>
      </c>
      <c r="E47" s="125">
        <v>27</v>
      </c>
      <c r="F47" s="125">
        <v>93</v>
      </c>
      <c r="G47" s="125">
        <v>18</v>
      </c>
      <c r="H47" s="125">
        <v>100</v>
      </c>
      <c r="I47" s="125">
        <v>77</v>
      </c>
      <c r="J47" s="125" t="s">
        <v>148</v>
      </c>
      <c r="K47" s="125">
        <v>500</v>
      </c>
      <c r="L47" s="125">
        <v>200</v>
      </c>
      <c r="M47" s="125">
        <v>200</v>
      </c>
      <c r="N47" s="125">
        <v>19</v>
      </c>
      <c r="O47" s="37"/>
      <c r="P47" s="111">
        <v>19</v>
      </c>
      <c r="Q47" s="135">
        <v>0</v>
      </c>
      <c r="R47" s="37"/>
      <c r="S47" s="37"/>
      <c r="T47" s="136" t="s">
        <v>200</v>
      </c>
      <c r="U47" s="134" t="str">
        <f t="shared" si="0"/>
        <v>2D=洒敦</v>
      </c>
    </row>
    <row r="48" spans="1:21">
      <c r="A48" s="198" t="s">
        <v>505</v>
      </c>
      <c r="B48" s="19">
        <v>46</v>
      </c>
      <c r="C48" s="202" t="s">
        <v>952</v>
      </c>
      <c r="D48" s="37" t="s">
        <v>144</v>
      </c>
      <c r="E48" s="125">
        <v>77</v>
      </c>
      <c r="F48" s="125">
        <v>49</v>
      </c>
      <c r="G48" s="125">
        <v>67</v>
      </c>
      <c r="H48" s="125">
        <v>100</v>
      </c>
      <c r="I48" s="125">
        <v>77</v>
      </c>
      <c r="J48" s="125" t="s">
        <v>151</v>
      </c>
      <c r="K48" s="125">
        <v>500</v>
      </c>
      <c r="L48" s="125">
        <v>200</v>
      </c>
      <c r="M48" s="125">
        <v>200</v>
      </c>
      <c r="N48" s="125">
        <v>50</v>
      </c>
      <c r="O48" s="37"/>
      <c r="P48" s="111">
        <v>19</v>
      </c>
      <c r="Q48" s="135">
        <v>5</v>
      </c>
      <c r="R48" s="37"/>
      <c r="S48" s="37"/>
      <c r="T48" s="136" t="s">
        <v>201</v>
      </c>
      <c r="U48" s="134" t="str">
        <f t="shared" si="0"/>
        <v>2E=苑廷海</v>
      </c>
    </row>
    <row r="49" spans="1:21">
      <c r="A49" s="198" t="s">
        <v>499</v>
      </c>
      <c r="B49" s="19">
        <v>47</v>
      </c>
      <c r="C49" s="202" t="s">
        <v>787</v>
      </c>
      <c r="D49" s="37" t="s">
        <v>144</v>
      </c>
      <c r="E49" s="125">
        <v>68</v>
      </c>
      <c r="F49" s="125">
        <v>81</v>
      </c>
      <c r="G49" s="125">
        <v>43</v>
      </c>
      <c r="H49" s="125">
        <v>100</v>
      </c>
      <c r="I49" s="125">
        <v>76</v>
      </c>
      <c r="J49" s="125" t="s">
        <v>148</v>
      </c>
      <c r="K49" s="125">
        <v>500</v>
      </c>
      <c r="L49" s="125">
        <v>200</v>
      </c>
      <c r="M49" s="125">
        <v>200</v>
      </c>
      <c r="N49" s="125">
        <v>78</v>
      </c>
      <c r="O49" s="37"/>
      <c r="P49" s="111">
        <v>19</v>
      </c>
      <c r="Q49" s="135" t="s">
        <v>152</v>
      </c>
      <c r="R49" s="37"/>
      <c r="S49" s="37"/>
      <c r="T49" s="136" t="s">
        <v>202</v>
      </c>
      <c r="U49" s="134" t="str">
        <f t="shared" si="0"/>
        <v>2F=方国璋</v>
      </c>
    </row>
    <row r="50" spans="1:21">
      <c r="A50" s="198" t="s">
        <v>496</v>
      </c>
      <c r="B50" s="127">
        <v>48</v>
      </c>
      <c r="C50" s="203" t="s">
        <v>875</v>
      </c>
      <c r="D50" s="37" t="s">
        <v>144</v>
      </c>
      <c r="E50" s="125">
        <v>88</v>
      </c>
      <c r="F50" s="125">
        <v>55</v>
      </c>
      <c r="G50" s="125">
        <v>84</v>
      </c>
      <c r="H50" s="125">
        <v>100</v>
      </c>
      <c r="I50" s="125">
        <v>76</v>
      </c>
      <c r="J50" s="125" t="s">
        <v>145</v>
      </c>
      <c r="K50" s="125">
        <v>500</v>
      </c>
      <c r="L50" s="125">
        <v>200</v>
      </c>
      <c r="M50" s="125">
        <v>200</v>
      </c>
      <c r="N50" s="125">
        <v>40</v>
      </c>
      <c r="O50" s="37"/>
      <c r="P50" s="111" t="s">
        <v>203</v>
      </c>
      <c r="Q50" s="135">
        <v>0</v>
      </c>
      <c r="R50" s="37"/>
      <c r="S50" s="37"/>
      <c r="T50" s="136" t="s">
        <v>204</v>
      </c>
      <c r="U50" s="134" t="str">
        <f t="shared" si="0"/>
        <v>30=宁伯焉</v>
      </c>
    </row>
    <row r="51" spans="1:21">
      <c r="A51" s="198" t="s">
        <v>494</v>
      </c>
      <c r="B51" s="19">
        <v>49</v>
      </c>
      <c r="C51" s="203" t="s">
        <v>958</v>
      </c>
      <c r="D51" s="37" t="s">
        <v>144</v>
      </c>
      <c r="E51" s="125">
        <v>75</v>
      </c>
      <c r="F51" s="125">
        <v>70</v>
      </c>
      <c r="G51" s="125">
        <v>82</v>
      </c>
      <c r="H51" s="125">
        <v>100</v>
      </c>
      <c r="I51" s="125">
        <v>72</v>
      </c>
      <c r="J51" s="125" t="s">
        <v>151</v>
      </c>
      <c r="K51" s="125">
        <v>500</v>
      </c>
      <c r="L51" s="125">
        <v>200</v>
      </c>
      <c r="M51" s="125">
        <v>200</v>
      </c>
      <c r="N51" s="125">
        <v>74</v>
      </c>
      <c r="O51" s="37"/>
      <c r="P51" s="111" t="s">
        <v>203</v>
      </c>
      <c r="Q51" s="135">
        <v>5</v>
      </c>
      <c r="R51" s="37"/>
      <c r="S51" s="37"/>
      <c r="T51" s="136" t="s">
        <v>205</v>
      </c>
      <c r="U51" s="134" t="str">
        <f t="shared" si="0"/>
        <v>31=张九成</v>
      </c>
    </row>
    <row r="52" spans="1:21">
      <c r="A52" s="198" t="s">
        <v>482</v>
      </c>
      <c r="B52" s="19">
        <v>50</v>
      </c>
      <c r="C52" s="202" t="s">
        <v>953</v>
      </c>
      <c r="D52" s="37" t="s">
        <v>144</v>
      </c>
      <c r="E52" s="125">
        <v>78</v>
      </c>
      <c r="F52" s="125">
        <v>39</v>
      </c>
      <c r="G52" s="125">
        <v>69</v>
      </c>
      <c r="H52" s="125">
        <v>100</v>
      </c>
      <c r="I52" s="125">
        <v>71</v>
      </c>
      <c r="J52" s="125" t="s">
        <v>151</v>
      </c>
      <c r="K52" s="125">
        <v>500</v>
      </c>
      <c r="L52" s="125">
        <v>200</v>
      </c>
      <c r="M52" s="125">
        <v>200</v>
      </c>
      <c r="N52" s="125">
        <v>65</v>
      </c>
      <c r="O52" s="37"/>
      <c r="P52" s="111" t="s">
        <v>203</v>
      </c>
      <c r="Q52" s="135" t="s">
        <v>152</v>
      </c>
      <c r="R52" s="37"/>
      <c r="S52" s="37"/>
      <c r="T52" s="136" t="s">
        <v>206</v>
      </c>
      <c r="U52" s="134" t="str">
        <f t="shared" si="0"/>
        <v>32=苑廷山</v>
      </c>
    </row>
    <row r="53" spans="1:21">
      <c r="A53" s="198" t="s">
        <v>463</v>
      </c>
      <c r="B53" s="19">
        <v>51</v>
      </c>
      <c r="C53" s="202" t="s">
        <v>861</v>
      </c>
      <c r="D53" s="37" t="s">
        <v>144</v>
      </c>
      <c r="E53" s="125">
        <v>60</v>
      </c>
      <c r="F53" s="125">
        <v>81</v>
      </c>
      <c r="G53" s="125">
        <v>53</v>
      </c>
      <c r="H53" s="125">
        <v>100</v>
      </c>
      <c r="I53" s="125">
        <v>71</v>
      </c>
      <c r="J53" s="125" t="s">
        <v>148</v>
      </c>
      <c r="K53" s="125">
        <v>500</v>
      </c>
      <c r="L53" s="125">
        <v>200</v>
      </c>
      <c r="M53" s="125">
        <v>200</v>
      </c>
      <c r="N53" s="125">
        <v>63</v>
      </c>
      <c r="O53" s="37"/>
      <c r="P53" s="111" t="s">
        <v>207</v>
      </c>
      <c r="Q53" s="135">
        <v>0</v>
      </c>
      <c r="R53" s="37"/>
      <c r="S53" s="37"/>
      <c r="T53" s="136" t="s">
        <v>208</v>
      </c>
      <c r="U53" s="134" t="str">
        <f t="shared" si="0"/>
        <v>33=罗文素</v>
      </c>
    </row>
    <row r="54" spans="1:21">
      <c r="A54" s="198" t="s">
        <v>604</v>
      </c>
      <c r="B54" s="19">
        <v>52</v>
      </c>
      <c r="C54" s="203" t="s">
        <v>873</v>
      </c>
      <c r="D54" s="37" t="s">
        <v>144</v>
      </c>
      <c r="E54" s="125">
        <v>86</v>
      </c>
      <c r="F54" s="125">
        <v>65</v>
      </c>
      <c r="G54" s="125">
        <v>80</v>
      </c>
      <c r="H54" s="125">
        <v>100</v>
      </c>
      <c r="I54" s="125">
        <v>70</v>
      </c>
      <c r="J54" s="125" t="s">
        <v>145</v>
      </c>
      <c r="K54" s="125">
        <v>500</v>
      </c>
      <c r="L54" s="125">
        <v>200</v>
      </c>
      <c r="M54" s="125">
        <v>200</v>
      </c>
      <c r="N54" s="125">
        <v>66</v>
      </c>
      <c r="O54" s="37"/>
      <c r="P54" s="111" t="s">
        <v>207</v>
      </c>
      <c r="Q54" s="135">
        <v>5</v>
      </c>
      <c r="R54" s="37"/>
      <c r="S54" s="37"/>
      <c r="T54" s="136" t="s">
        <v>209</v>
      </c>
      <c r="U54" s="134" t="str">
        <f t="shared" si="0"/>
        <v>34=倪文俊</v>
      </c>
    </row>
    <row r="55" spans="1:21">
      <c r="A55" s="198" t="s">
        <v>449</v>
      </c>
      <c r="B55" s="19">
        <v>53</v>
      </c>
      <c r="C55" s="202" t="s">
        <v>961</v>
      </c>
      <c r="D55" s="37" t="s">
        <v>144</v>
      </c>
      <c r="E55" s="125">
        <v>87</v>
      </c>
      <c r="F55" s="125">
        <v>75</v>
      </c>
      <c r="G55" s="125">
        <v>72</v>
      </c>
      <c r="H55" s="125">
        <v>100</v>
      </c>
      <c r="I55" s="125">
        <v>68</v>
      </c>
      <c r="J55" s="125" t="s">
        <v>148</v>
      </c>
      <c r="K55" s="125">
        <v>500</v>
      </c>
      <c r="L55" s="125">
        <v>200</v>
      </c>
      <c r="M55" s="125">
        <v>200</v>
      </c>
      <c r="N55" s="125">
        <v>81</v>
      </c>
      <c r="O55" s="37"/>
      <c r="P55" s="111" t="s">
        <v>207</v>
      </c>
      <c r="Q55" s="135" t="s">
        <v>152</v>
      </c>
      <c r="R55" s="37"/>
      <c r="S55" s="37"/>
      <c r="T55" s="136" t="s">
        <v>210</v>
      </c>
      <c r="U55" s="134" t="str">
        <f t="shared" si="0"/>
        <v>35=张良臣</v>
      </c>
    </row>
    <row r="56" spans="1:21">
      <c r="A56" s="198" t="s">
        <v>580</v>
      </c>
      <c r="B56" s="19">
        <v>54</v>
      </c>
      <c r="C56" s="202" t="s">
        <v>799</v>
      </c>
      <c r="D56" s="37" t="s">
        <v>144</v>
      </c>
      <c r="E56" s="125">
        <v>79</v>
      </c>
      <c r="F56" s="125">
        <v>51</v>
      </c>
      <c r="G56" s="125">
        <v>75</v>
      </c>
      <c r="H56" s="125">
        <v>100</v>
      </c>
      <c r="I56" s="125">
        <v>67</v>
      </c>
      <c r="J56" s="125" t="s">
        <v>151</v>
      </c>
      <c r="K56" s="125">
        <v>500</v>
      </c>
      <c r="L56" s="125">
        <v>200</v>
      </c>
      <c r="M56" s="125">
        <v>200</v>
      </c>
      <c r="N56" s="125">
        <v>68</v>
      </c>
      <c r="O56" s="37"/>
      <c r="P56" s="111">
        <v>20</v>
      </c>
      <c r="Q56" s="135">
        <v>0</v>
      </c>
      <c r="R56" s="37"/>
      <c r="S56" s="37"/>
      <c r="T56" s="136" t="s">
        <v>211</v>
      </c>
      <c r="U56" s="134" t="str">
        <f t="shared" si="0"/>
        <v>36=固振远</v>
      </c>
    </row>
    <row r="57" spans="1:21">
      <c r="A57" s="198" t="s">
        <v>563</v>
      </c>
      <c r="B57" s="19">
        <v>55</v>
      </c>
      <c r="C57" s="202" t="s">
        <v>914</v>
      </c>
      <c r="D57" s="37" t="s">
        <v>144</v>
      </c>
      <c r="E57" s="125">
        <v>68</v>
      </c>
      <c r="F57" s="125">
        <v>62</v>
      </c>
      <c r="G57" s="125">
        <v>44</v>
      </c>
      <c r="H57" s="125">
        <v>100</v>
      </c>
      <c r="I57" s="125">
        <v>65</v>
      </c>
      <c r="J57" s="125" t="s">
        <v>148</v>
      </c>
      <c r="K57" s="125">
        <v>500</v>
      </c>
      <c r="L57" s="125">
        <v>200</v>
      </c>
      <c r="M57" s="125">
        <v>200</v>
      </c>
      <c r="N57" s="125">
        <v>56</v>
      </c>
      <c r="O57" s="37"/>
      <c r="P57" s="111">
        <v>20</v>
      </c>
      <c r="Q57" s="135">
        <v>5</v>
      </c>
      <c r="R57" s="37"/>
      <c r="S57" s="37"/>
      <c r="T57" s="136" t="s">
        <v>212</v>
      </c>
      <c r="U57" s="134" t="str">
        <f t="shared" si="0"/>
        <v>37=向大亨</v>
      </c>
    </row>
    <row r="58" spans="1:21">
      <c r="A58" s="198" t="s">
        <v>546</v>
      </c>
      <c r="B58" s="19">
        <v>56</v>
      </c>
      <c r="C58" s="202" t="s">
        <v>928</v>
      </c>
      <c r="D58" s="37" t="s">
        <v>144</v>
      </c>
      <c r="E58" s="125">
        <v>87</v>
      </c>
      <c r="F58" s="125">
        <v>45</v>
      </c>
      <c r="G58" s="125">
        <v>80</v>
      </c>
      <c r="H58" s="125">
        <v>100</v>
      </c>
      <c r="I58" s="125">
        <v>65</v>
      </c>
      <c r="J58" s="125" t="s">
        <v>151</v>
      </c>
      <c r="K58" s="125">
        <v>500</v>
      </c>
      <c r="L58" s="125">
        <v>200</v>
      </c>
      <c r="M58" s="125">
        <v>200</v>
      </c>
      <c r="N58" s="125">
        <v>41</v>
      </c>
      <c r="O58" s="37"/>
      <c r="P58" s="111">
        <v>20</v>
      </c>
      <c r="Q58" s="135" t="s">
        <v>152</v>
      </c>
      <c r="R58" s="37"/>
      <c r="S58" s="37"/>
      <c r="T58" s="136" t="s">
        <v>213</v>
      </c>
      <c r="U58" s="134" t="str">
        <f t="shared" si="0"/>
        <v>38=延凯</v>
      </c>
    </row>
    <row r="59" spans="1:21">
      <c r="A59" s="198" t="s">
        <v>543</v>
      </c>
      <c r="B59" s="19">
        <v>57</v>
      </c>
      <c r="C59" s="203" t="s">
        <v>857</v>
      </c>
      <c r="D59" s="37" t="s">
        <v>144</v>
      </c>
      <c r="E59" s="125">
        <v>66</v>
      </c>
      <c r="F59" s="125">
        <v>18</v>
      </c>
      <c r="G59" s="125">
        <v>52</v>
      </c>
      <c r="H59" s="125">
        <v>100</v>
      </c>
      <c r="I59" s="125">
        <v>59</v>
      </c>
      <c r="J59" s="125" t="s">
        <v>151</v>
      </c>
      <c r="K59" s="125">
        <v>500</v>
      </c>
      <c r="L59" s="125">
        <v>200</v>
      </c>
      <c r="M59" s="125">
        <v>200</v>
      </c>
      <c r="N59" s="125">
        <v>19</v>
      </c>
      <c r="O59" s="37"/>
      <c r="P59" s="111">
        <v>21</v>
      </c>
      <c r="Q59" s="135">
        <v>0</v>
      </c>
      <c r="R59" s="37"/>
      <c r="S59" s="37"/>
      <c r="T59" s="136" t="s">
        <v>214</v>
      </c>
      <c r="U59" s="134" t="str">
        <f t="shared" si="0"/>
        <v>39=吕勇</v>
      </c>
    </row>
    <row r="60" spans="1:21">
      <c r="A60" s="198" t="s">
        <v>255</v>
      </c>
      <c r="B60" s="19">
        <v>58</v>
      </c>
      <c r="C60" s="202" t="s">
        <v>874</v>
      </c>
      <c r="D60" s="37" t="s">
        <v>144</v>
      </c>
      <c r="E60" s="125">
        <v>95</v>
      </c>
      <c r="F60" s="125">
        <v>86</v>
      </c>
      <c r="G60" s="125">
        <v>97</v>
      </c>
      <c r="H60" s="125">
        <v>100</v>
      </c>
      <c r="I60" s="125">
        <v>59</v>
      </c>
      <c r="J60" s="125" t="s">
        <v>151</v>
      </c>
      <c r="K60" s="125">
        <v>500</v>
      </c>
      <c r="L60" s="125">
        <v>200</v>
      </c>
      <c r="M60" s="125">
        <v>200</v>
      </c>
      <c r="N60" s="125">
        <v>87</v>
      </c>
      <c r="O60" s="37"/>
      <c r="P60" s="111">
        <v>21</v>
      </c>
      <c r="Q60" s="135">
        <v>5</v>
      </c>
      <c r="R60" s="37"/>
      <c r="S60" s="37"/>
      <c r="T60" s="136" t="s">
        <v>215</v>
      </c>
      <c r="U60" s="134" t="str">
        <f t="shared" si="0"/>
        <v>3A=宁伯标</v>
      </c>
    </row>
    <row r="61" spans="1:21">
      <c r="A61" s="198" t="s">
        <v>540</v>
      </c>
      <c r="B61" s="19">
        <v>59</v>
      </c>
      <c r="C61" s="202" t="s">
        <v>785</v>
      </c>
      <c r="D61" s="37" t="s">
        <v>144</v>
      </c>
      <c r="E61" s="125">
        <v>50</v>
      </c>
      <c r="F61" s="125">
        <v>21</v>
      </c>
      <c r="G61" s="125">
        <v>41</v>
      </c>
      <c r="H61" s="125">
        <v>100</v>
      </c>
      <c r="I61" s="125">
        <v>58</v>
      </c>
      <c r="J61" s="125" t="s">
        <v>148</v>
      </c>
      <c r="K61" s="125">
        <v>500</v>
      </c>
      <c r="L61" s="125">
        <v>200</v>
      </c>
      <c r="M61" s="125">
        <v>200</v>
      </c>
      <c r="N61" s="125">
        <v>20</v>
      </c>
      <c r="O61" s="37"/>
      <c r="P61" s="111">
        <v>21</v>
      </c>
      <c r="Q61" s="135" t="s">
        <v>152</v>
      </c>
      <c r="R61" s="37"/>
      <c r="S61" s="37"/>
      <c r="T61" s="136" t="s">
        <v>216</v>
      </c>
      <c r="U61" s="134" t="str">
        <f t="shared" si="0"/>
        <v>3B=方国謦</v>
      </c>
    </row>
    <row r="62" spans="1:21">
      <c r="A62" s="198" t="s">
        <v>520</v>
      </c>
      <c r="B62" s="19">
        <v>60</v>
      </c>
      <c r="C62" s="202" t="s">
        <v>882</v>
      </c>
      <c r="D62" s="37" t="s">
        <v>144</v>
      </c>
      <c r="E62" s="125">
        <v>34</v>
      </c>
      <c r="F62" s="125">
        <v>90</v>
      </c>
      <c r="G62" s="125">
        <v>14</v>
      </c>
      <c r="H62" s="125">
        <v>100</v>
      </c>
      <c r="I62" s="125">
        <v>58</v>
      </c>
      <c r="J62" s="125" t="s">
        <v>148</v>
      </c>
      <c r="K62" s="125">
        <v>500</v>
      </c>
      <c r="L62" s="125">
        <v>200</v>
      </c>
      <c r="M62" s="125">
        <v>200</v>
      </c>
      <c r="N62" s="125">
        <v>93</v>
      </c>
      <c r="O62" s="37"/>
      <c r="P62" s="111">
        <v>22</v>
      </c>
      <c r="Q62" s="135">
        <v>0</v>
      </c>
      <c r="R62" s="37"/>
      <c r="S62" s="37"/>
      <c r="T62" s="136" t="s">
        <v>217</v>
      </c>
      <c r="U62" s="134" t="str">
        <f t="shared" si="0"/>
        <v>3C=阮德柔</v>
      </c>
    </row>
    <row r="63" spans="1:21">
      <c r="A63" s="198" t="s">
        <v>512</v>
      </c>
      <c r="B63" s="19">
        <v>61</v>
      </c>
      <c r="C63" s="131" t="s">
        <v>899</v>
      </c>
      <c r="D63" s="37" t="s">
        <v>167</v>
      </c>
      <c r="E63" s="125">
        <v>98</v>
      </c>
      <c r="F63" s="125">
        <v>80</v>
      </c>
      <c r="G63" s="125">
        <v>98</v>
      </c>
      <c r="H63" s="125">
        <v>0</v>
      </c>
      <c r="I63" s="125">
        <v>99</v>
      </c>
      <c r="J63" s="125" t="s">
        <v>151</v>
      </c>
      <c r="K63" s="125">
        <v>0</v>
      </c>
      <c r="L63" s="125">
        <v>0</v>
      </c>
      <c r="M63" s="125">
        <v>0</v>
      </c>
      <c r="N63" s="125">
        <v>65</v>
      </c>
      <c r="O63" s="37"/>
      <c r="P63" s="111">
        <v>22</v>
      </c>
      <c r="Q63" s="135">
        <v>5</v>
      </c>
      <c r="R63" s="37"/>
      <c r="S63" s="37"/>
      <c r="T63" s="136" t="s">
        <v>218</v>
      </c>
      <c r="U63" s="134" t="str">
        <f t="shared" si="0"/>
        <v>3D=脱金龙</v>
      </c>
    </row>
    <row r="64" spans="1:21">
      <c r="A64" s="198" t="s">
        <v>486</v>
      </c>
      <c r="B64" s="19">
        <v>62</v>
      </c>
      <c r="C64" s="131" t="s">
        <v>919</v>
      </c>
      <c r="D64" s="37" t="s">
        <v>167</v>
      </c>
      <c r="E64" s="125">
        <v>90</v>
      </c>
      <c r="F64" s="125">
        <v>98</v>
      </c>
      <c r="G64" s="125">
        <v>90</v>
      </c>
      <c r="H64" s="125">
        <v>0</v>
      </c>
      <c r="I64" s="125">
        <v>99</v>
      </c>
      <c r="J64" s="125" t="s">
        <v>145</v>
      </c>
      <c r="K64" s="125">
        <v>0</v>
      </c>
      <c r="L64" s="125">
        <v>0</v>
      </c>
      <c r="M64" s="125">
        <v>0</v>
      </c>
      <c r="N64" s="125">
        <v>90</v>
      </c>
      <c r="O64" s="37"/>
      <c r="P64" s="111">
        <v>22</v>
      </c>
      <c r="Q64" s="135" t="s">
        <v>152</v>
      </c>
      <c r="R64" s="37"/>
      <c r="S64" s="37"/>
      <c r="T64" s="136" t="s">
        <v>219</v>
      </c>
      <c r="U64" s="134" t="str">
        <f t="shared" si="0"/>
        <v>3E=徐达</v>
      </c>
    </row>
    <row r="65" spans="1:21">
      <c r="A65" s="198" t="s">
        <v>479</v>
      </c>
      <c r="B65" s="19">
        <v>63</v>
      </c>
      <c r="C65" s="132" t="s">
        <v>776</v>
      </c>
      <c r="D65" s="37" t="s">
        <v>167</v>
      </c>
      <c r="E65" s="125">
        <v>79</v>
      </c>
      <c r="F65" s="125">
        <v>68</v>
      </c>
      <c r="G65" s="125">
        <v>83</v>
      </c>
      <c r="H65" s="125">
        <v>0</v>
      </c>
      <c r="I65" s="125">
        <v>98</v>
      </c>
      <c r="J65" s="125" t="s">
        <v>145</v>
      </c>
      <c r="K65" s="125">
        <v>0</v>
      </c>
      <c r="L65" s="125">
        <v>0</v>
      </c>
      <c r="M65" s="125">
        <v>0</v>
      </c>
      <c r="N65" s="125">
        <v>66</v>
      </c>
      <c r="O65" s="37"/>
      <c r="P65" s="111">
        <v>23</v>
      </c>
      <c r="Q65" s="135">
        <v>0</v>
      </c>
      <c r="R65" s="37"/>
      <c r="S65" s="37"/>
      <c r="T65" s="136" t="s">
        <v>220</v>
      </c>
      <c r="U65" s="134" t="str">
        <f t="shared" si="0"/>
        <v>3F=邓愈</v>
      </c>
    </row>
    <row r="66" spans="1:21">
      <c r="A66" s="198" t="s">
        <v>469</v>
      </c>
      <c r="B66" s="19">
        <v>64</v>
      </c>
      <c r="C66" s="131" t="s">
        <v>827</v>
      </c>
      <c r="D66" s="37" t="s">
        <v>167</v>
      </c>
      <c r="E66" s="125">
        <v>91</v>
      </c>
      <c r="F66" s="125">
        <v>14</v>
      </c>
      <c r="G66" s="125">
        <v>81</v>
      </c>
      <c r="H66" s="125">
        <v>0</v>
      </c>
      <c r="I66" s="125">
        <v>98</v>
      </c>
      <c r="J66" s="125" t="s">
        <v>148</v>
      </c>
      <c r="K66" s="125">
        <v>0</v>
      </c>
      <c r="L66" s="125">
        <v>0</v>
      </c>
      <c r="M66" s="125">
        <v>0</v>
      </c>
      <c r="N66" s="125">
        <v>21</v>
      </c>
      <c r="O66" s="37"/>
      <c r="P66" s="111">
        <v>23</v>
      </c>
      <c r="Q66" s="135">
        <v>5</v>
      </c>
      <c r="R66" s="37"/>
      <c r="S66" s="37"/>
      <c r="T66" s="136" t="s">
        <v>221</v>
      </c>
      <c r="U66" s="134" t="str">
        <f t="shared" ref="U66:U129" si="1">T66&amp;C66</f>
        <v>40=姜忠</v>
      </c>
    </row>
    <row r="67" spans="1:21">
      <c r="A67" s="198" t="s">
        <v>466</v>
      </c>
      <c r="B67" s="19">
        <v>65</v>
      </c>
      <c r="C67" s="132" t="s">
        <v>905</v>
      </c>
      <c r="D67" s="37" t="s">
        <v>167</v>
      </c>
      <c r="E67" s="125">
        <v>92</v>
      </c>
      <c r="F67" s="125">
        <v>74</v>
      </c>
      <c r="G67" s="125">
        <v>87</v>
      </c>
      <c r="H67" s="125">
        <v>0</v>
      </c>
      <c r="I67" s="125">
        <v>97</v>
      </c>
      <c r="J67" s="125" t="s">
        <v>151</v>
      </c>
      <c r="K67" s="125">
        <v>0</v>
      </c>
      <c r="L67" s="125">
        <v>0</v>
      </c>
      <c r="M67" s="125">
        <v>0</v>
      </c>
      <c r="N67" s="125">
        <v>68</v>
      </c>
      <c r="O67" s="37"/>
      <c r="P67" s="111">
        <v>23</v>
      </c>
      <c r="Q67" s="135" t="s">
        <v>152</v>
      </c>
      <c r="R67" s="37"/>
      <c r="S67" s="37"/>
      <c r="T67" s="136" t="s">
        <v>222</v>
      </c>
      <c r="U67" s="134" t="str">
        <f t="shared" si="1"/>
        <v>41=王保保</v>
      </c>
    </row>
    <row r="68" spans="1:21">
      <c r="A68" s="198" t="s">
        <v>465</v>
      </c>
      <c r="B68" s="19">
        <v>66</v>
      </c>
      <c r="C68" s="131" t="s">
        <v>942</v>
      </c>
      <c r="D68" s="37" t="s">
        <v>167</v>
      </c>
      <c r="E68" s="125">
        <v>95</v>
      </c>
      <c r="F68" s="125">
        <v>70</v>
      </c>
      <c r="G68" s="125">
        <v>96</v>
      </c>
      <c r="H68" s="125">
        <v>0</v>
      </c>
      <c r="I68" s="125">
        <v>97</v>
      </c>
      <c r="J68" s="125" t="s">
        <v>151</v>
      </c>
      <c r="K68" s="125">
        <v>0</v>
      </c>
      <c r="L68" s="125">
        <v>0</v>
      </c>
      <c r="M68" s="125">
        <v>0</v>
      </c>
      <c r="N68" s="125">
        <v>68</v>
      </c>
      <c r="O68" s="37"/>
      <c r="P68" s="111">
        <v>28</v>
      </c>
      <c r="Q68" s="135">
        <v>0</v>
      </c>
      <c r="R68" s="37"/>
      <c r="S68" s="37"/>
      <c r="T68" s="136" t="s">
        <v>223</v>
      </c>
      <c r="U68" s="134" t="str">
        <f t="shared" si="1"/>
        <v>42=于金标</v>
      </c>
    </row>
    <row r="69" spans="1:21">
      <c r="A69" s="198" t="s">
        <v>455</v>
      </c>
      <c r="B69" s="19">
        <v>67</v>
      </c>
      <c r="C69" s="132" t="s">
        <v>819</v>
      </c>
      <c r="D69" s="37" t="s">
        <v>167</v>
      </c>
      <c r="E69" s="125">
        <v>94</v>
      </c>
      <c r="F69" s="125">
        <v>13</v>
      </c>
      <c r="G69" s="125">
        <v>93</v>
      </c>
      <c r="H69" s="125">
        <v>0</v>
      </c>
      <c r="I69" s="125">
        <v>97</v>
      </c>
      <c r="J69" s="125" t="s">
        <v>151</v>
      </c>
      <c r="K69" s="125">
        <v>0</v>
      </c>
      <c r="L69" s="125">
        <v>0</v>
      </c>
      <c r="M69" s="125">
        <v>0</v>
      </c>
      <c r="N69" s="125">
        <v>15</v>
      </c>
      <c r="O69" s="37"/>
      <c r="P69" s="111">
        <v>28</v>
      </c>
      <c r="Q69" s="135">
        <v>5</v>
      </c>
      <c r="R69" s="37"/>
      <c r="S69" s="37"/>
      <c r="T69" s="136" t="s">
        <v>224</v>
      </c>
      <c r="U69" s="134" t="str">
        <f t="shared" si="1"/>
        <v>43=虎印</v>
      </c>
    </row>
    <row r="70" spans="1:21">
      <c r="A70" s="198" t="s">
        <v>453</v>
      </c>
      <c r="B70" s="19">
        <v>68</v>
      </c>
      <c r="C70" s="202" t="s">
        <v>803</v>
      </c>
      <c r="D70" s="37" t="s">
        <v>144</v>
      </c>
      <c r="E70" s="125">
        <v>85</v>
      </c>
      <c r="F70" s="125">
        <v>67</v>
      </c>
      <c r="G70" s="125">
        <v>85</v>
      </c>
      <c r="H70" s="125">
        <v>100</v>
      </c>
      <c r="I70" s="125">
        <v>95</v>
      </c>
      <c r="J70" s="125" t="s">
        <v>151</v>
      </c>
      <c r="K70" s="125">
        <v>500</v>
      </c>
      <c r="L70" s="125">
        <v>200</v>
      </c>
      <c r="M70" s="125">
        <v>200</v>
      </c>
      <c r="N70" s="125">
        <v>83</v>
      </c>
      <c r="O70" s="37"/>
      <c r="P70" s="111">
        <v>28</v>
      </c>
      <c r="Q70" s="135" t="s">
        <v>152</v>
      </c>
      <c r="R70" s="37"/>
      <c r="S70" s="37"/>
      <c r="T70" s="136" t="s">
        <v>225</v>
      </c>
      <c r="U70" s="134" t="str">
        <f t="shared" si="1"/>
        <v>44=郭英</v>
      </c>
    </row>
    <row r="71" spans="1:21">
      <c r="A71" s="198" t="s">
        <v>442</v>
      </c>
      <c r="B71" s="19">
        <v>69</v>
      </c>
      <c r="C71" s="131" t="s">
        <v>821</v>
      </c>
      <c r="D71" s="37" t="s">
        <v>167</v>
      </c>
      <c r="E71" s="125">
        <v>94</v>
      </c>
      <c r="F71" s="125">
        <v>48</v>
      </c>
      <c r="G71" s="125">
        <v>83</v>
      </c>
      <c r="H71" s="125">
        <v>0</v>
      </c>
      <c r="I71" s="125">
        <v>95</v>
      </c>
      <c r="J71" s="125" t="s">
        <v>148</v>
      </c>
      <c r="K71" s="125">
        <v>0</v>
      </c>
      <c r="L71" s="125">
        <v>0</v>
      </c>
      <c r="M71" s="125">
        <v>0</v>
      </c>
      <c r="N71" s="125">
        <v>67</v>
      </c>
      <c r="O71" s="37"/>
      <c r="P71" s="111">
        <v>29</v>
      </c>
      <c r="Q71" s="135">
        <v>0</v>
      </c>
      <c r="R71" s="37"/>
      <c r="S71" s="37"/>
      <c r="T71" s="136" t="s">
        <v>226</v>
      </c>
      <c r="U71" s="134" t="str">
        <f t="shared" si="1"/>
        <v>45=花云</v>
      </c>
    </row>
    <row r="72" spans="1:21">
      <c r="A72" s="198" t="s">
        <v>438</v>
      </c>
      <c r="B72" s="19">
        <v>70</v>
      </c>
      <c r="C72" s="203" t="s">
        <v>840</v>
      </c>
      <c r="D72" s="37" t="s">
        <v>144</v>
      </c>
      <c r="E72" s="125">
        <v>92</v>
      </c>
      <c r="F72" s="125">
        <v>70</v>
      </c>
      <c r="G72" s="125">
        <v>88</v>
      </c>
      <c r="H72" s="125">
        <v>100</v>
      </c>
      <c r="I72" s="125">
        <v>94</v>
      </c>
      <c r="J72" s="125" t="s">
        <v>151</v>
      </c>
      <c r="K72" s="125">
        <v>500</v>
      </c>
      <c r="L72" s="125">
        <v>200</v>
      </c>
      <c r="M72" s="125">
        <v>200</v>
      </c>
      <c r="N72" s="125">
        <v>89</v>
      </c>
      <c r="O72" s="37"/>
      <c r="P72" s="111">
        <v>29</v>
      </c>
      <c r="Q72" s="135">
        <v>5</v>
      </c>
      <c r="R72" s="37"/>
      <c r="S72" s="37"/>
      <c r="T72" s="136" t="s">
        <v>227</v>
      </c>
      <c r="U72" s="134" t="str">
        <f t="shared" si="1"/>
        <v>46=李文忠</v>
      </c>
    </row>
    <row r="73" spans="1:21">
      <c r="A73" s="198" t="s">
        <v>607</v>
      </c>
      <c r="B73" s="19">
        <v>71</v>
      </c>
      <c r="C73" s="132" t="s">
        <v>754</v>
      </c>
      <c r="D73" s="37" t="s">
        <v>167</v>
      </c>
      <c r="E73" s="125">
        <v>50</v>
      </c>
      <c r="F73" s="125">
        <v>84</v>
      </c>
      <c r="G73" s="125">
        <v>21</v>
      </c>
      <c r="H73" s="125">
        <v>0</v>
      </c>
      <c r="I73" s="125">
        <v>93</v>
      </c>
      <c r="J73" s="125" t="s">
        <v>148</v>
      </c>
      <c r="K73" s="125">
        <v>0</v>
      </c>
      <c r="L73" s="125">
        <v>0</v>
      </c>
      <c r="M73" s="125">
        <v>0</v>
      </c>
      <c r="N73" s="125">
        <v>88</v>
      </c>
      <c r="O73" s="37"/>
      <c r="P73" s="111">
        <v>29</v>
      </c>
      <c r="Q73" s="135" t="s">
        <v>152</v>
      </c>
      <c r="R73" s="37"/>
      <c r="S73" s="37"/>
      <c r="T73" s="136" t="s">
        <v>228</v>
      </c>
      <c r="U73" s="134" t="str">
        <f t="shared" si="1"/>
        <v>47=蔡子英</v>
      </c>
    </row>
    <row r="74" spans="1:21">
      <c r="A74" s="198" t="s">
        <v>603</v>
      </c>
      <c r="B74" s="19">
        <v>72</v>
      </c>
      <c r="C74" s="132" t="s">
        <v>955</v>
      </c>
      <c r="D74" s="37" t="s">
        <v>167</v>
      </c>
      <c r="E74" s="125">
        <v>80</v>
      </c>
      <c r="F74" s="125">
        <v>80</v>
      </c>
      <c r="G74" s="125">
        <v>79</v>
      </c>
      <c r="H74" s="125">
        <v>0</v>
      </c>
      <c r="I74" s="125">
        <v>93</v>
      </c>
      <c r="J74" s="125" t="s">
        <v>145</v>
      </c>
      <c r="K74" s="125">
        <v>0</v>
      </c>
      <c r="L74" s="125">
        <v>0</v>
      </c>
      <c r="M74" s="125">
        <v>0</v>
      </c>
      <c r="N74" s="125">
        <v>69</v>
      </c>
      <c r="O74" s="37"/>
      <c r="P74" s="111" t="s">
        <v>229</v>
      </c>
      <c r="Q74" s="135">
        <v>0</v>
      </c>
      <c r="R74" s="37"/>
      <c r="S74" s="37"/>
      <c r="T74" s="136" t="s">
        <v>230</v>
      </c>
      <c r="U74" s="134" t="str">
        <f t="shared" si="1"/>
        <v>48=张必先</v>
      </c>
    </row>
    <row r="75" spans="1:21">
      <c r="A75" s="198" t="s">
        <v>586</v>
      </c>
      <c r="B75" s="19">
        <v>73</v>
      </c>
      <c r="C75" s="131" t="s">
        <v>815</v>
      </c>
      <c r="D75" s="37" t="s">
        <v>167</v>
      </c>
      <c r="E75" s="125">
        <v>81</v>
      </c>
      <c r="F75" s="125">
        <v>71</v>
      </c>
      <c r="G75" s="125">
        <v>91</v>
      </c>
      <c r="H75" s="125">
        <v>0</v>
      </c>
      <c r="I75" s="125">
        <v>93</v>
      </c>
      <c r="J75" s="125" t="s">
        <v>151</v>
      </c>
      <c r="K75" s="125">
        <v>0</v>
      </c>
      <c r="L75" s="125">
        <v>0</v>
      </c>
      <c r="M75" s="125">
        <v>0</v>
      </c>
      <c r="N75" s="125">
        <v>70</v>
      </c>
      <c r="O75" s="37"/>
      <c r="P75" s="111" t="s">
        <v>229</v>
      </c>
      <c r="Q75" s="135">
        <v>5</v>
      </c>
      <c r="R75" s="37"/>
      <c r="S75" s="37"/>
      <c r="T75" s="136" t="s">
        <v>231</v>
      </c>
      <c r="U75" s="134" t="str">
        <f t="shared" si="1"/>
        <v>49=胡神</v>
      </c>
    </row>
    <row r="76" spans="1:21">
      <c r="A76" s="198" t="s">
        <v>581</v>
      </c>
      <c r="B76" s="19">
        <v>74</v>
      </c>
      <c r="C76" s="132" t="s">
        <v>818</v>
      </c>
      <c r="D76" s="37" t="s">
        <v>167</v>
      </c>
      <c r="E76" s="125">
        <v>96</v>
      </c>
      <c r="F76" s="125">
        <v>15</v>
      </c>
      <c r="G76" s="125">
        <v>94</v>
      </c>
      <c r="H76" s="125">
        <v>0</v>
      </c>
      <c r="I76" s="125">
        <v>93</v>
      </c>
      <c r="J76" s="125" t="s">
        <v>151</v>
      </c>
      <c r="K76" s="125">
        <v>0</v>
      </c>
      <c r="L76" s="125">
        <v>0</v>
      </c>
      <c r="M76" s="125">
        <v>0</v>
      </c>
      <c r="N76" s="125">
        <v>22</v>
      </c>
      <c r="O76" s="37"/>
      <c r="P76" s="111" t="s">
        <v>229</v>
      </c>
      <c r="Q76" s="135" t="s">
        <v>152</v>
      </c>
      <c r="R76" s="37"/>
      <c r="S76" s="37"/>
      <c r="T76" s="136" t="s">
        <v>232</v>
      </c>
      <c r="U76" s="134" t="str">
        <f t="shared" si="1"/>
        <v>4A=虎牙</v>
      </c>
    </row>
    <row r="77" spans="1:21">
      <c r="A77" s="198" t="s">
        <v>578</v>
      </c>
      <c r="B77" s="19">
        <v>75</v>
      </c>
      <c r="C77" s="132" t="s">
        <v>982</v>
      </c>
      <c r="D77" s="37" t="s">
        <v>167</v>
      </c>
      <c r="E77" s="125">
        <v>58</v>
      </c>
      <c r="F77" s="125">
        <v>79</v>
      </c>
      <c r="G77" s="125">
        <v>37</v>
      </c>
      <c r="H77" s="125">
        <v>0</v>
      </c>
      <c r="I77" s="125">
        <v>93</v>
      </c>
      <c r="J77" s="125" t="s">
        <v>148</v>
      </c>
      <c r="K77" s="125">
        <v>0</v>
      </c>
      <c r="L77" s="125">
        <v>0</v>
      </c>
      <c r="M77" s="125">
        <v>0</v>
      </c>
      <c r="N77" s="125">
        <v>81</v>
      </c>
      <c r="O77" s="37"/>
      <c r="P77" s="111" t="s">
        <v>233</v>
      </c>
      <c r="Q77" s="135">
        <v>0</v>
      </c>
      <c r="R77" s="37"/>
      <c r="S77" s="37"/>
      <c r="T77" s="136" t="s">
        <v>234</v>
      </c>
      <c r="U77" s="134" t="str">
        <f t="shared" si="1"/>
        <v>4B=朱允炆</v>
      </c>
    </row>
    <row r="78" spans="1:21">
      <c r="A78" s="198" t="s">
        <v>577</v>
      </c>
      <c r="B78" s="127">
        <v>76</v>
      </c>
      <c r="C78" s="131" t="s">
        <v>778</v>
      </c>
      <c r="D78" s="37" t="s">
        <v>167</v>
      </c>
      <c r="E78" s="125">
        <v>76</v>
      </c>
      <c r="F78" s="125">
        <v>81</v>
      </c>
      <c r="G78" s="125">
        <v>65</v>
      </c>
      <c r="H78" s="125">
        <v>0</v>
      </c>
      <c r="I78" s="125">
        <v>92</v>
      </c>
      <c r="J78" s="125" t="s">
        <v>148</v>
      </c>
      <c r="K78" s="125">
        <v>0</v>
      </c>
      <c r="L78" s="125">
        <v>0</v>
      </c>
      <c r="M78" s="125">
        <v>0</v>
      </c>
      <c r="N78" s="125">
        <v>74</v>
      </c>
      <c r="O78" s="37"/>
      <c r="P78" s="111" t="s">
        <v>233</v>
      </c>
      <c r="Q78" s="135">
        <v>5</v>
      </c>
      <c r="R78" s="37"/>
      <c r="S78" s="37"/>
      <c r="T78" s="136" t="s">
        <v>235</v>
      </c>
      <c r="U78" s="134" t="str">
        <f t="shared" si="1"/>
        <v>4C=迭里</v>
      </c>
    </row>
    <row r="79" spans="1:21">
      <c r="A79" s="198" t="s">
        <v>564</v>
      </c>
      <c r="B79" s="19">
        <v>77</v>
      </c>
      <c r="C79" s="132" t="s">
        <v>756</v>
      </c>
      <c r="D79" s="37" t="s">
        <v>167</v>
      </c>
      <c r="E79" s="125">
        <v>74</v>
      </c>
      <c r="F79" s="125">
        <v>61</v>
      </c>
      <c r="G79" s="125">
        <v>72</v>
      </c>
      <c r="H79" s="125">
        <v>0</v>
      </c>
      <c r="I79" s="125">
        <v>92</v>
      </c>
      <c r="J79" s="125" t="s">
        <v>151</v>
      </c>
      <c r="K79" s="125">
        <v>0</v>
      </c>
      <c r="L79" s="125">
        <v>0</v>
      </c>
      <c r="M79" s="125">
        <v>0</v>
      </c>
      <c r="N79" s="125">
        <v>70</v>
      </c>
      <c r="O79" s="37"/>
      <c r="P79" s="111" t="s">
        <v>233</v>
      </c>
      <c r="Q79" s="135" t="s">
        <v>152</v>
      </c>
      <c r="R79" s="37"/>
      <c r="S79" s="37"/>
      <c r="T79" s="136" t="s">
        <v>236</v>
      </c>
      <c r="U79" s="134" t="str">
        <f t="shared" si="1"/>
        <v>4D=常霖</v>
      </c>
    </row>
    <row r="80" spans="1:21">
      <c r="A80" s="198" t="s">
        <v>557</v>
      </c>
      <c r="B80" s="19">
        <v>78</v>
      </c>
      <c r="C80" s="132" t="s">
        <v>911</v>
      </c>
      <c r="D80" s="37" t="s">
        <v>167</v>
      </c>
      <c r="E80" s="125">
        <v>77</v>
      </c>
      <c r="F80" s="125">
        <v>64</v>
      </c>
      <c r="G80" s="125">
        <v>83</v>
      </c>
      <c r="H80" s="125">
        <v>0</v>
      </c>
      <c r="I80" s="125">
        <v>92</v>
      </c>
      <c r="J80" s="125" t="s">
        <v>145</v>
      </c>
      <c r="K80" s="125">
        <v>0</v>
      </c>
      <c r="L80" s="125">
        <v>0</v>
      </c>
      <c r="M80" s="125">
        <v>0</v>
      </c>
      <c r="N80" s="125">
        <v>80</v>
      </c>
      <c r="O80" s="37"/>
      <c r="P80" s="111">
        <v>30</v>
      </c>
      <c r="Q80" s="135">
        <v>0</v>
      </c>
      <c r="R80" s="37"/>
      <c r="S80" s="37"/>
      <c r="T80" s="136" t="s">
        <v>237</v>
      </c>
      <c r="U80" s="134" t="str">
        <f t="shared" si="1"/>
        <v>4E=武殿章</v>
      </c>
    </row>
    <row r="81" spans="1:21">
      <c r="A81" s="198" t="s">
        <v>533</v>
      </c>
      <c r="B81" s="19">
        <v>79</v>
      </c>
      <c r="C81" s="132" t="s">
        <v>813</v>
      </c>
      <c r="D81" s="37" t="s">
        <v>167</v>
      </c>
      <c r="E81" s="125">
        <v>88</v>
      </c>
      <c r="F81" s="125">
        <v>80</v>
      </c>
      <c r="G81" s="125">
        <v>88</v>
      </c>
      <c r="H81" s="125">
        <v>0</v>
      </c>
      <c r="I81" s="125">
        <v>92</v>
      </c>
      <c r="J81" s="125" t="s">
        <v>151</v>
      </c>
      <c r="K81" s="125">
        <v>0</v>
      </c>
      <c r="L81" s="125">
        <v>0</v>
      </c>
      <c r="M81" s="125">
        <v>0</v>
      </c>
      <c r="N81" s="125">
        <v>85</v>
      </c>
      <c r="O81" s="37"/>
      <c r="P81" s="111">
        <v>30</v>
      </c>
      <c r="Q81" s="135">
        <v>5</v>
      </c>
      <c r="R81" s="37"/>
      <c r="S81" s="37"/>
      <c r="T81" s="136" t="s">
        <v>238</v>
      </c>
      <c r="U81" s="134" t="str">
        <f t="shared" si="1"/>
        <v>4F=胡德济</v>
      </c>
    </row>
    <row r="82" spans="1:21">
      <c r="A82" s="198" t="s">
        <v>532</v>
      </c>
      <c r="B82" s="19">
        <v>80</v>
      </c>
      <c r="C82" s="131" t="s">
        <v>972</v>
      </c>
      <c r="D82" s="37" t="s">
        <v>167</v>
      </c>
      <c r="E82" s="125">
        <v>95</v>
      </c>
      <c r="F82" s="125">
        <v>18</v>
      </c>
      <c r="G82" s="125">
        <v>47</v>
      </c>
      <c r="H82" s="125">
        <v>0</v>
      </c>
      <c r="I82" s="125">
        <v>91</v>
      </c>
      <c r="J82" s="125" t="s">
        <v>145</v>
      </c>
      <c r="K82" s="125">
        <v>0</v>
      </c>
      <c r="L82" s="125">
        <v>0</v>
      </c>
      <c r="M82" s="125">
        <v>0</v>
      </c>
      <c r="N82" s="125">
        <v>92</v>
      </c>
      <c r="O82" s="37"/>
      <c r="P82" s="111">
        <v>30</v>
      </c>
      <c r="Q82" s="135" t="s">
        <v>152</v>
      </c>
      <c r="R82" s="37"/>
      <c r="S82" s="37"/>
      <c r="T82" s="136" t="s">
        <v>239</v>
      </c>
      <c r="U82" s="134" t="str">
        <f t="shared" si="1"/>
        <v>50=郑士元</v>
      </c>
    </row>
    <row r="83" spans="1:21">
      <c r="A83" s="198" t="s">
        <v>530</v>
      </c>
      <c r="B83" s="19">
        <v>81</v>
      </c>
      <c r="C83" s="131" t="s">
        <v>849</v>
      </c>
      <c r="D83" s="37" t="s">
        <v>167</v>
      </c>
      <c r="E83" s="125">
        <v>49</v>
      </c>
      <c r="F83" s="125">
        <v>87</v>
      </c>
      <c r="G83" s="125">
        <v>22</v>
      </c>
      <c r="H83" s="125">
        <v>0</v>
      </c>
      <c r="I83" s="125">
        <v>91</v>
      </c>
      <c r="J83" s="125" t="s">
        <v>148</v>
      </c>
      <c r="K83" s="125">
        <v>0</v>
      </c>
      <c r="L83" s="125">
        <v>0</v>
      </c>
      <c r="M83" s="125">
        <v>0</v>
      </c>
      <c r="N83" s="125">
        <v>66</v>
      </c>
      <c r="O83" s="37"/>
      <c r="P83" s="111">
        <v>31</v>
      </c>
      <c r="Q83" s="135">
        <v>0</v>
      </c>
      <c r="R83" s="37"/>
      <c r="S83" s="37"/>
      <c r="T83" s="136" t="s">
        <v>240</v>
      </c>
      <c r="U83" s="134" t="str">
        <f t="shared" si="1"/>
        <v>51=刘仁本</v>
      </c>
    </row>
    <row r="84" spans="1:21">
      <c r="A84" s="198" t="s">
        <v>529</v>
      </c>
      <c r="B84" s="19">
        <v>82</v>
      </c>
      <c r="C84" s="132" t="s">
        <v>800</v>
      </c>
      <c r="D84" s="37" t="s">
        <v>167</v>
      </c>
      <c r="E84" s="125">
        <v>21</v>
      </c>
      <c r="F84" s="125">
        <v>74</v>
      </c>
      <c r="G84" s="125">
        <v>10</v>
      </c>
      <c r="H84" s="125">
        <v>0</v>
      </c>
      <c r="I84" s="125">
        <v>91</v>
      </c>
      <c r="J84" s="125" t="s">
        <v>148</v>
      </c>
      <c r="K84" s="125">
        <v>0</v>
      </c>
      <c r="L84" s="125">
        <v>0</v>
      </c>
      <c r="M84" s="125">
        <v>0</v>
      </c>
      <c r="N84" s="125">
        <v>92</v>
      </c>
      <c r="O84" s="37"/>
      <c r="P84" s="111">
        <v>31</v>
      </c>
      <c r="Q84" s="135">
        <v>5</v>
      </c>
      <c r="R84" s="37"/>
      <c r="S84" s="37"/>
      <c r="T84" s="136" t="s">
        <v>241</v>
      </c>
      <c r="U84" s="134" t="str">
        <f t="shared" si="1"/>
        <v>52=郭光卿</v>
      </c>
    </row>
    <row r="85" spans="1:21">
      <c r="A85" s="198" t="s">
        <v>527</v>
      </c>
      <c r="B85" s="19">
        <v>83</v>
      </c>
      <c r="C85" s="131" t="s">
        <v>789</v>
      </c>
      <c r="D85" s="37" t="s">
        <v>167</v>
      </c>
      <c r="E85" s="125">
        <v>74</v>
      </c>
      <c r="F85" s="125">
        <v>65</v>
      </c>
      <c r="G85" s="125">
        <v>78</v>
      </c>
      <c r="H85" s="125">
        <v>0</v>
      </c>
      <c r="I85" s="125">
        <v>91</v>
      </c>
      <c r="J85" s="125" t="s">
        <v>148</v>
      </c>
      <c r="K85" s="125">
        <v>0</v>
      </c>
      <c r="L85" s="125">
        <v>0</v>
      </c>
      <c r="M85" s="125">
        <v>0</v>
      </c>
      <c r="N85" s="125">
        <v>79</v>
      </c>
      <c r="O85" s="37"/>
      <c r="P85" s="111">
        <v>31</v>
      </c>
      <c r="Q85" s="135" t="s">
        <v>152</v>
      </c>
      <c r="R85" s="37"/>
      <c r="S85" s="37"/>
      <c r="T85" s="136" t="s">
        <v>242</v>
      </c>
      <c r="U85" s="134" t="str">
        <f t="shared" si="1"/>
        <v>53=费聚</v>
      </c>
    </row>
    <row r="86" spans="1:21">
      <c r="A86" s="198" t="s">
        <v>519</v>
      </c>
      <c r="B86" s="19">
        <v>84</v>
      </c>
      <c r="C86" s="131" t="s">
        <v>983</v>
      </c>
      <c r="D86" s="37" t="s">
        <v>167</v>
      </c>
      <c r="E86" s="125">
        <v>89</v>
      </c>
      <c r="F86" s="125">
        <v>63</v>
      </c>
      <c r="G86" s="125">
        <v>87</v>
      </c>
      <c r="H86" s="125">
        <v>0</v>
      </c>
      <c r="I86" s="125">
        <v>91</v>
      </c>
      <c r="J86" s="125" t="s">
        <v>145</v>
      </c>
      <c r="K86" s="125">
        <v>0</v>
      </c>
      <c r="L86" s="125">
        <v>0</v>
      </c>
      <c r="M86" s="125">
        <v>0</v>
      </c>
      <c r="N86" s="125">
        <v>77</v>
      </c>
      <c r="O86" s="37"/>
      <c r="P86" s="111">
        <v>32</v>
      </c>
      <c r="Q86" s="135">
        <v>0</v>
      </c>
      <c r="R86" s="37"/>
      <c r="S86" s="37"/>
      <c r="T86" s="136" t="s">
        <v>243</v>
      </c>
      <c r="U86" s="134" t="str">
        <f t="shared" si="1"/>
        <v>54=邹普胜</v>
      </c>
    </row>
    <row r="87" spans="1:21">
      <c r="A87" s="198" t="s">
        <v>518</v>
      </c>
      <c r="B87" s="19">
        <v>85</v>
      </c>
      <c r="C87" s="132" t="s">
        <v>954</v>
      </c>
      <c r="D87" s="37" t="s">
        <v>167</v>
      </c>
      <c r="E87" s="125">
        <v>77</v>
      </c>
      <c r="F87" s="125">
        <v>49</v>
      </c>
      <c r="G87" s="125">
        <v>73</v>
      </c>
      <c r="H87" s="125">
        <v>0</v>
      </c>
      <c r="I87" s="125">
        <v>91</v>
      </c>
      <c r="J87" s="125" t="s">
        <v>151</v>
      </c>
      <c r="K87" s="125">
        <v>0</v>
      </c>
      <c r="L87" s="125">
        <v>0</v>
      </c>
      <c r="M87" s="125">
        <v>0</v>
      </c>
      <c r="N87" s="125">
        <v>46</v>
      </c>
      <c r="O87" s="37"/>
      <c r="P87" s="111">
        <v>32</v>
      </c>
      <c r="Q87" s="135">
        <v>5</v>
      </c>
      <c r="R87" s="37"/>
      <c r="S87" s="37"/>
      <c r="T87" s="136" t="s">
        <v>244</v>
      </c>
      <c r="U87" s="134" t="str">
        <f t="shared" si="1"/>
        <v>55=苑廷寿</v>
      </c>
    </row>
    <row r="88" spans="1:21">
      <c r="A88" s="198" t="s">
        <v>515</v>
      </c>
      <c r="B88" s="19">
        <v>86</v>
      </c>
      <c r="C88" s="132" t="s">
        <v>872</v>
      </c>
      <c r="D88" s="37" t="s">
        <v>167</v>
      </c>
      <c r="E88" s="125">
        <v>81</v>
      </c>
      <c r="F88" s="125">
        <v>65</v>
      </c>
      <c r="G88" s="125">
        <v>70</v>
      </c>
      <c r="H88" s="125">
        <v>0</v>
      </c>
      <c r="I88" s="125">
        <v>91</v>
      </c>
      <c r="J88" s="125" t="s">
        <v>151</v>
      </c>
      <c r="K88" s="125">
        <v>0</v>
      </c>
      <c r="L88" s="125">
        <v>0</v>
      </c>
      <c r="M88" s="125">
        <v>0</v>
      </c>
      <c r="N88" s="125">
        <v>69</v>
      </c>
      <c r="O88" s="37"/>
      <c r="P88" s="111">
        <v>32</v>
      </c>
      <c r="Q88" s="135" t="s">
        <v>152</v>
      </c>
      <c r="R88" s="37"/>
      <c r="S88" s="37"/>
      <c r="T88" s="136" t="s">
        <v>245</v>
      </c>
      <c r="U88" s="134" t="str">
        <f t="shared" si="1"/>
        <v>56=穆薛飞</v>
      </c>
    </row>
    <row r="89" spans="1:21">
      <c r="A89" s="198" t="s">
        <v>504</v>
      </c>
      <c r="B89" s="19">
        <v>87</v>
      </c>
      <c r="C89" s="202" t="s">
        <v>904</v>
      </c>
      <c r="D89" s="37" t="s">
        <v>144</v>
      </c>
      <c r="E89" s="125">
        <v>59</v>
      </c>
      <c r="F89" s="125">
        <v>93</v>
      </c>
      <c r="G89" s="125">
        <v>54</v>
      </c>
      <c r="H89" s="125">
        <v>100</v>
      </c>
      <c r="I89" s="125">
        <v>90</v>
      </c>
      <c r="J89" s="125" t="s">
        <v>148</v>
      </c>
      <c r="K89" s="125">
        <v>500</v>
      </c>
      <c r="L89" s="125">
        <v>200</v>
      </c>
      <c r="M89" s="125">
        <v>200</v>
      </c>
      <c r="N89" s="125">
        <v>78</v>
      </c>
      <c r="O89" s="37"/>
      <c r="P89" s="111">
        <v>33</v>
      </c>
      <c r="Q89" s="135">
        <v>0</v>
      </c>
      <c r="R89" s="37"/>
      <c r="S89" s="37"/>
      <c r="T89" s="136" t="s">
        <v>246</v>
      </c>
      <c r="U89" s="134" t="str">
        <f t="shared" si="1"/>
        <v>57=汪广洋</v>
      </c>
    </row>
    <row r="90" spans="1:21">
      <c r="A90" s="198" t="s">
        <v>503</v>
      </c>
      <c r="B90" s="127">
        <v>88</v>
      </c>
      <c r="C90" s="131" t="s">
        <v>881</v>
      </c>
      <c r="D90" s="37" t="s">
        <v>167</v>
      </c>
      <c r="E90" s="125">
        <v>71</v>
      </c>
      <c r="F90" s="125">
        <v>85</v>
      </c>
      <c r="G90" s="125">
        <v>70</v>
      </c>
      <c r="H90" s="125">
        <v>0</v>
      </c>
      <c r="I90" s="125">
        <v>90</v>
      </c>
      <c r="J90" s="125" t="s">
        <v>145</v>
      </c>
      <c r="K90" s="125">
        <v>0</v>
      </c>
      <c r="L90" s="125">
        <v>0</v>
      </c>
      <c r="M90" s="125">
        <v>0</v>
      </c>
      <c r="N90" s="125">
        <v>65</v>
      </c>
      <c r="O90" s="37"/>
      <c r="P90" s="111">
        <v>33</v>
      </c>
      <c r="Q90" s="135">
        <v>5</v>
      </c>
      <c r="R90" s="37"/>
      <c r="S90" s="37"/>
      <c r="T90" s="136" t="s">
        <v>247</v>
      </c>
      <c r="U90" s="134" t="str">
        <f t="shared" si="1"/>
        <v>58=邱福</v>
      </c>
    </row>
    <row r="91" spans="1:21">
      <c r="A91" s="198" t="s">
        <v>498</v>
      </c>
      <c r="B91" s="19">
        <v>89</v>
      </c>
      <c r="C91" s="131" t="s">
        <v>846</v>
      </c>
      <c r="D91" s="37" t="s">
        <v>167</v>
      </c>
      <c r="E91" s="125">
        <v>66</v>
      </c>
      <c r="F91" s="125">
        <v>99</v>
      </c>
      <c r="G91" s="125">
        <v>42</v>
      </c>
      <c r="H91" s="125">
        <v>0</v>
      </c>
      <c r="I91" s="125">
        <v>89</v>
      </c>
      <c r="J91" s="125" t="s">
        <v>145</v>
      </c>
      <c r="K91" s="125">
        <v>0</v>
      </c>
      <c r="L91" s="125">
        <v>0</v>
      </c>
      <c r="M91" s="125">
        <v>0</v>
      </c>
      <c r="N91" s="125">
        <v>92</v>
      </c>
      <c r="O91" s="37"/>
      <c r="P91" s="111">
        <v>33</v>
      </c>
      <c r="Q91" s="135" t="s">
        <v>152</v>
      </c>
      <c r="R91" s="37"/>
      <c r="S91" s="37"/>
      <c r="T91" s="136" t="s">
        <v>248</v>
      </c>
      <c r="U91" s="134" t="str">
        <f t="shared" si="1"/>
        <v>59=刘伯温</v>
      </c>
    </row>
    <row r="92" spans="1:21">
      <c r="A92" s="198" t="s">
        <v>85</v>
      </c>
      <c r="B92" s="19">
        <v>90</v>
      </c>
      <c r="C92" s="202" t="s">
        <v>845</v>
      </c>
      <c r="D92" s="37" t="s">
        <v>144</v>
      </c>
      <c r="E92" s="125">
        <v>77</v>
      </c>
      <c r="F92" s="125">
        <v>52</v>
      </c>
      <c r="G92" s="125">
        <v>75</v>
      </c>
      <c r="H92" s="125">
        <v>100</v>
      </c>
      <c r="I92" s="125">
        <v>89</v>
      </c>
      <c r="J92" s="125" t="s">
        <v>145</v>
      </c>
      <c r="K92" s="125">
        <v>500</v>
      </c>
      <c r="L92" s="125">
        <v>200</v>
      </c>
      <c r="M92" s="125">
        <v>200</v>
      </c>
      <c r="N92" s="125">
        <v>60</v>
      </c>
      <c r="O92" s="37"/>
      <c r="P92" s="111">
        <v>38</v>
      </c>
      <c r="Q92" s="135">
        <v>0</v>
      </c>
      <c r="R92" s="37"/>
      <c r="S92" s="37"/>
      <c r="T92" s="136" t="s">
        <v>249</v>
      </c>
      <c r="U92" s="134" t="str">
        <f t="shared" si="1"/>
        <v>5A=廖永忠</v>
      </c>
    </row>
    <row r="93" spans="1:21">
      <c r="A93" s="198" t="s">
        <v>484</v>
      </c>
      <c r="B93" s="19">
        <v>91</v>
      </c>
      <c r="C93" s="132" t="s">
        <v>870</v>
      </c>
      <c r="D93" s="37" t="s">
        <v>167</v>
      </c>
      <c r="E93" s="125">
        <v>91</v>
      </c>
      <c r="F93" s="125">
        <v>40</v>
      </c>
      <c r="G93" s="125">
        <v>85</v>
      </c>
      <c r="H93" s="125">
        <v>0</v>
      </c>
      <c r="I93" s="125">
        <v>89</v>
      </c>
      <c r="J93" s="125" t="s">
        <v>151</v>
      </c>
      <c r="K93" s="125">
        <v>0</v>
      </c>
      <c r="L93" s="125">
        <v>0</v>
      </c>
      <c r="M93" s="125">
        <v>0</v>
      </c>
      <c r="N93" s="125">
        <v>64</v>
      </c>
      <c r="O93" s="37"/>
      <c r="P93" s="111">
        <v>38</v>
      </c>
      <c r="Q93" s="135">
        <v>5</v>
      </c>
      <c r="R93" s="37"/>
      <c r="S93" s="37"/>
      <c r="T93" s="136" t="s">
        <v>250</v>
      </c>
      <c r="U93" s="134" t="str">
        <f t="shared" si="1"/>
        <v>5B=沐晟</v>
      </c>
    </row>
    <row r="94" spans="1:21">
      <c r="A94" s="198" t="s">
        <v>86</v>
      </c>
      <c r="B94" s="19">
        <v>92</v>
      </c>
      <c r="C94" s="132" t="s">
        <v>936</v>
      </c>
      <c r="D94" s="37" t="s">
        <v>167</v>
      </c>
      <c r="E94" s="125">
        <v>40</v>
      </c>
      <c r="F94" s="125">
        <v>64</v>
      </c>
      <c r="G94" s="125">
        <v>34</v>
      </c>
      <c r="H94" s="125">
        <v>0</v>
      </c>
      <c r="I94" s="125">
        <v>89</v>
      </c>
      <c r="J94" s="125" t="s">
        <v>148</v>
      </c>
      <c r="K94" s="125">
        <v>0</v>
      </c>
      <c r="L94" s="125">
        <v>0</v>
      </c>
      <c r="M94" s="125">
        <v>0</v>
      </c>
      <c r="N94" s="125">
        <v>65</v>
      </c>
      <c r="O94" s="37"/>
      <c r="P94" s="111">
        <v>38</v>
      </c>
      <c r="Q94" s="135" t="s">
        <v>152</v>
      </c>
      <c r="R94" s="37"/>
      <c r="S94" s="37"/>
      <c r="T94" s="136" t="s">
        <v>251</v>
      </c>
      <c r="U94" s="134" t="str">
        <f t="shared" si="1"/>
        <v>5C=叶兑</v>
      </c>
    </row>
    <row r="95" spans="1:21">
      <c r="A95" s="198" t="s">
        <v>483</v>
      </c>
      <c r="B95" s="19">
        <v>93</v>
      </c>
      <c r="C95" s="131" t="s">
        <v>808</v>
      </c>
      <c r="D95" s="37" t="s">
        <v>167</v>
      </c>
      <c r="E95" s="125">
        <v>70</v>
      </c>
      <c r="F95" s="125">
        <v>74</v>
      </c>
      <c r="G95" s="125">
        <v>32</v>
      </c>
      <c r="H95" s="125">
        <v>0</v>
      </c>
      <c r="I95" s="125">
        <v>89</v>
      </c>
      <c r="J95" s="125" t="s">
        <v>148</v>
      </c>
      <c r="K95" s="125">
        <v>0</v>
      </c>
      <c r="L95" s="125">
        <v>0</v>
      </c>
      <c r="M95" s="125">
        <v>0</v>
      </c>
      <c r="N95" s="125">
        <v>69</v>
      </c>
      <c r="O95" s="37"/>
      <c r="P95" s="111">
        <v>39</v>
      </c>
      <c r="Q95" s="135">
        <v>0</v>
      </c>
      <c r="R95" s="37"/>
      <c r="S95" s="37"/>
      <c r="T95" s="136" t="s">
        <v>252</v>
      </c>
      <c r="U95" s="134" t="str">
        <f t="shared" si="1"/>
        <v>5D=韩林儿</v>
      </c>
    </row>
    <row r="96" spans="1:21">
      <c r="A96" s="198" t="s">
        <v>87</v>
      </c>
      <c r="B96" s="19">
        <v>94</v>
      </c>
      <c r="C96" s="131" t="s">
        <v>765</v>
      </c>
      <c r="D96" s="37" t="s">
        <v>167</v>
      </c>
      <c r="E96" s="125">
        <v>85</v>
      </c>
      <c r="F96" s="125">
        <v>72</v>
      </c>
      <c r="G96" s="125">
        <v>81</v>
      </c>
      <c r="H96" s="125">
        <v>0</v>
      </c>
      <c r="I96" s="125">
        <v>89</v>
      </c>
      <c r="J96" s="125" t="s">
        <v>145</v>
      </c>
      <c r="K96" s="125">
        <v>0</v>
      </c>
      <c r="L96" s="125">
        <v>0</v>
      </c>
      <c r="M96" s="125">
        <v>0</v>
      </c>
      <c r="N96" s="125">
        <v>78</v>
      </c>
      <c r="O96" s="37"/>
      <c r="P96" s="111">
        <v>39</v>
      </c>
      <c r="Q96" s="135">
        <v>5</v>
      </c>
      <c r="R96" s="37"/>
      <c r="S96" s="37"/>
      <c r="T96" s="136" t="s">
        <v>253</v>
      </c>
      <c r="U96" s="134" t="str">
        <f t="shared" si="1"/>
        <v>5E=陈也先</v>
      </c>
    </row>
    <row r="97" spans="1:21">
      <c r="A97" s="198" t="s">
        <v>476</v>
      </c>
      <c r="B97" s="19">
        <v>95</v>
      </c>
      <c r="C97" s="132" t="s">
        <v>832</v>
      </c>
      <c r="D97" s="37" t="s">
        <v>167</v>
      </c>
      <c r="E97" s="125">
        <v>92</v>
      </c>
      <c r="F97" s="125">
        <v>92</v>
      </c>
      <c r="G97" s="125">
        <v>87</v>
      </c>
      <c r="H97" s="125">
        <v>0</v>
      </c>
      <c r="I97" s="125">
        <v>89</v>
      </c>
      <c r="J97" s="125" t="s">
        <v>151</v>
      </c>
      <c r="K97" s="125">
        <v>0</v>
      </c>
      <c r="L97" s="125">
        <v>0</v>
      </c>
      <c r="M97" s="125">
        <v>0</v>
      </c>
      <c r="N97" s="125">
        <v>73</v>
      </c>
      <c r="O97" s="37"/>
      <c r="P97" s="111">
        <v>39</v>
      </c>
      <c r="Q97" s="135" t="s">
        <v>152</v>
      </c>
      <c r="R97" s="37"/>
      <c r="S97" s="37"/>
      <c r="T97" s="136" t="s">
        <v>254</v>
      </c>
      <c r="U97" s="134" t="str">
        <f t="shared" si="1"/>
        <v>5F=蓝玉</v>
      </c>
    </row>
    <row r="98" spans="1:21">
      <c r="A98" s="198" t="s">
        <v>468</v>
      </c>
      <c r="B98" s="19">
        <v>96</v>
      </c>
      <c r="C98" s="131" t="s">
        <v>891</v>
      </c>
      <c r="D98" s="37" t="s">
        <v>167</v>
      </c>
      <c r="E98" s="125">
        <v>67</v>
      </c>
      <c r="F98" s="125">
        <v>72</v>
      </c>
      <c r="G98" s="125">
        <v>52</v>
      </c>
      <c r="H98" s="125">
        <v>0</v>
      </c>
      <c r="I98" s="125">
        <v>89</v>
      </c>
      <c r="J98" s="125" t="s">
        <v>148</v>
      </c>
      <c r="K98" s="125">
        <v>0</v>
      </c>
      <c r="L98" s="125">
        <v>0</v>
      </c>
      <c r="M98" s="125">
        <v>0</v>
      </c>
      <c r="N98" s="125">
        <v>60</v>
      </c>
      <c r="O98" s="37"/>
      <c r="P98" s="111" t="s">
        <v>255</v>
      </c>
      <c r="Q98" s="135">
        <v>0</v>
      </c>
      <c r="R98" s="37"/>
      <c r="S98" s="37"/>
      <c r="T98" s="136" t="s">
        <v>256</v>
      </c>
      <c r="U98" s="134" t="str">
        <f t="shared" si="1"/>
        <v>60=苏振奎</v>
      </c>
    </row>
    <row r="99" spans="1:21">
      <c r="A99" s="198" t="s">
        <v>454</v>
      </c>
      <c r="B99" s="19">
        <v>97</v>
      </c>
      <c r="C99" s="131" t="s">
        <v>932</v>
      </c>
      <c r="D99" s="37" t="s">
        <v>167</v>
      </c>
      <c r="E99" s="125">
        <v>42</v>
      </c>
      <c r="F99" s="125">
        <v>68</v>
      </c>
      <c r="G99" s="125">
        <v>33</v>
      </c>
      <c r="H99" s="125">
        <v>0</v>
      </c>
      <c r="I99" s="125">
        <v>89</v>
      </c>
      <c r="J99" s="125" t="s">
        <v>148</v>
      </c>
      <c r="K99" s="125">
        <v>0</v>
      </c>
      <c r="L99" s="125">
        <v>0</v>
      </c>
      <c r="M99" s="125">
        <v>0</v>
      </c>
      <c r="N99" s="125">
        <v>79</v>
      </c>
      <c r="O99" s="37"/>
      <c r="P99" s="111" t="s">
        <v>255</v>
      </c>
      <c r="Q99" s="135">
        <v>5</v>
      </c>
      <c r="R99" s="37"/>
      <c r="S99" s="37"/>
      <c r="T99" s="136" t="s">
        <v>257</v>
      </c>
      <c r="U99" s="134" t="str">
        <f t="shared" si="1"/>
        <v>61=杨文裕</v>
      </c>
    </row>
    <row r="100" spans="1:21">
      <c r="A100" s="198" t="s">
        <v>445</v>
      </c>
      <c r="B100" s="19">
        <v>98</v>
      </c>
      <c r="C100" s="132" t="s">
        <v>834</v>
      </c>
      <c r="D100" s="37" t="s">
        <v>167</v>
      </c>
      <c r="E100" s="125">
        <v>85</v>
      </c>
      <c r="F100" s="125">
        <v>63</v>
      </c>
      <c r="G100" s="125">
        <v>78</v>
      </c>
      <c r="H100" s="125">
        <v>0</v>
      </c>
      <c r="I100" s="125">
        <v>89</v>
      </c>
      <c r="J100" s="125" t="s">
        <v>151</v>
      </c>
      <c r="K100" s="125">
        <v>0</v>
      </c>
      <c r="L100" s="125">
        <v>0</v>
      </c>
      <c r="M100" s="125">
        <v>0</v>
      </c>
      <c r="N100" s="125">
        <v>72</v>
      </c>
      <c r="O100" s="37"/>
      <c r="P100" s="111" t="s">
        <v>255</v>
      </c>
      <c r="Q100" s="135" t="s">
        <v>152</v>
      </c>
      <c r="R100" s="37"/>
      <c r="S100" s="37"/>
      <c r="T100" s="136" t="s">
        <v>258</v>
      </c>
      <c r="U100" s="134" t="str">
        <f t="shared" si="1"/>
        <v>62=李察罕</v>
      </c>
    </row>
    <row r="101" spans="1:21">
      <c r="A101" s="198" t="s">
        <v>565</v>
      </c>
      <c r="B101" s="19">
        <v>99</v>
      </c>
      <c r="C101" s="131" t="s">
        <v>976</v>
      </c>
      <c r="D101" s="37" t="s">
        <v>167</v>
      </c>
      <c r="E101" s="125">
        <v>25</v>
      </c>
      <c r="F101" s="125">
        <v>60</v>
      </c>
      <c r="G101" s="125">
        <v>34</v>
      </c>
      <c r="H101" s="125">
        <v>0</v>
      </c>
      <c r="I101" s="125">
        <v>89</v>
      </c>
      <c r="J101" s="125" t="s">
        <v>148</v>
      </c>
      <c r="K101" s="125">
        <v>0</v>
      </c>
      <c r="L101" s="125">
        <v>0</v>
      </c>
      <c r="M101" s="125">
        <v>0</v>
      </c>
      <c r="N101" s="125">
        <v>78</v>
      </c>
      <c r="O101" s="37"/>
      <c r="P101" s="111" t="s">
        <v>259</v>
      </c>
      <c r="Q101" s="135">
        <v>0</v>
      </c>
      <c r="R101" s="37"/>
      <c r="S101" s="37"/>
      <c r="T101" s="136" t="s">
        <v>260</v>
      </c>
      <c r="U101" s="134" t="str">
        <f t="shared" si="1"/>
        <v>63=朱标</v>
      </c>
    </row>
    <row r="102" spans="1:21">
      <c r="A102" s="198" t="s">
        <v>528</v>
      </c>
      <c r="B102" s="19">
        <v>100</v>
      </c>
      <c r="C102" s="131" t="s">
        <v>877</v>
      </c>
      <c r="D102" s="37" t="s">
        <v>167</v>
      </c>
      <c r="E102" s="125">
        <v>60</v>
      </c>
      <c r="F102" s="125">
        <v>83</v>
      </c>
      <c r="G102" s="125">
        <v>39</v>
      </c>
      <c r="H102" s="125">
        <v>0</v>
      </c>
      <c r="I102" s="125">
        <v>89</v>
      </c>
      <c r="J102" s="125" t="s">
        <v>145</v>
      </c>
      <c r="K102" s="125">
        <v>0</v>
      </c>
      <c r="L102" s="125">
        <v>0</v>
      </c>
      <c r="M102" s="125">
        <v>0</v>
      </c>
      <c r="N102" s="125">
        <v>63</v>
      </c>
      <c r="O102" s="37"/>
      <c r="P102" s="111" t="s">
        <v>259</v>
      </c>
      <c r="Q102" s="135">
        <v>5</v>
      </c>
      <c r="R102" s="37"/>
      <c r="S102" s="37"/>
      <c r="T102" s="136" t="s">
        <v>261</v>
      </c>
      <c r="U102" s="134" t="str">
        <f t="shared" si="1"/>
        <v>64=潘元明</v>
      </c>
    </row>
    <row r="103" spans="1:21">
      <c r="A103" s="198" t="s">
        <v>489</v>
      </c>
      <c r="B103" s="19">
        <v>101</v>
      </c>
      <c r="C103" s="132" t="s">
        <v>758</v>
      </c>
      <c r="D103" s="37" t="s">
        <v>167</v>
      </c>
      <c r="E103" s="125">
        <v>83</v>
      </c>
      <c r="F103" s="125">
        <v>51</v>
      </c>
      <c r="G103" s="125">
        <v>70</v>
      </c>
      <c r="H103" s="125">
        <v>0</v>
      </c>
      <c r="I103" s="125">
        <v>88</v>
      </c>
      <c r="J103" s="125" t="s">
        <v>148</v>
      </c>
      <c r="K103" s="125">
        <v>0</v>
      </c>
      <c r="L103" s="125">
        <v>0</v>
      </c>
      <c r="M103" s="125">
        <v>0</v>
      </c>
      <c r="N103" s="125">
        <v>63</v>
      </c>
      <c r="O103" s="37"/>
      <c r="P103" s="111" t="s">
        <v>259</v>
      </c>
      <c r="Q103" s="135" t="s">
        <v>152</v>
      </c>
      <c r="R103" s="37"/>
      <c r="S103" s="37"/>
      <c r="T103" s="136" t="s">
        <v>262</v>
      </c>
      <c r="U103" s="134" t="str">
        <f t="shared" si="1"/>
        <v>65=常胜</v>
      </c>
    </row>
    <row r="104" spans="1:21">
      <c r="A104" s="198" t="s">
        <v>488</v>
      </c>
      <c r="B104" s="19">
        <v>102</v>
      </c>
      <c r="C104" s="132" t="s">
        <v>933</v>
      </c>
      <c r="D104" s="37" t="s">
        <v>167</v>
      </c>
      <c r="E104" s="125">
        <v>83</v>
      </c>
      <c r="F104" s="125">
        <v>97</v>
      </c>
      <c r="G104" s="125">
        <v>82</v>
      </c>
      <c r="H104" s="125">
        <v>0</v>
      </c>
      <c r="I104" s="125">
        <v>88</v>
      </c>
      <c r="J104" s="125" t="s">
        <v>151</v>
      </c>
      <c r="K104" s="125">
        <v>0</v>
      </c>
      <c r="L104" s="125">
        <v>0</v>
      </c>
      <c r="M104" s="125">
        <v>0</v>
      </c>
      <c r="N104" s="125">
        <v>80</v>
      </c>
      <c r="O104" s="37"/>
      <c r="P104" s="111" t="s">
        <v>263</v>
      </c>
      <c r="Q104" s="135">
        <v>0</v>
      </c>
      <c r="R104" s="37"/>
      <c r="S104" s="37"/>
      <c r="T104" s="136" t="s">
        <v>264</v>
      </c>
      <c r="U104" s="134" t="str">
        <f t="shared" si="1"/>
        <v>66=姚广孝</v>
      </c>
    </row>
    <row r="105" spans="1:21">
      <c r="A105" s="198" t="s">
        <v>475</v>
      </c>
      <c r="B105" s="19">
        <v>103</v>
      </c>
      <c r="C105" s="132" t="s">
        <v>826</v>
      </c>
      <c r="D105" s="37" t="s">
        <v>167</v>
      </c>
      <c r="E105" s="125">
        <v>39</v>
      </c>
      <c r="F105" s="125">
        <v>92</v>
      </c>
      <c r="G105" s="125">
        <v>24</v>
      </c>
      <c r="H105" s="125">
        <v>0</v>
      </c>
      <c r="I105" s="125">
        <v>88</v>
      </c>
      <c r="J105" s="125" t="s">
        <v>148</v>
      </c>
      <c r="K105" s="125">
        <v>0</v>
      </c>
      <c r="L105" s="125">
        <v>0</v>
      </c>
      <c r="M105" s="125">
        <v>0</v>
      </c>
      <c r="N105" s="125">
        <v>84</v>
      </c>
      <c r="O105" s="37"/>
      <c r="P105" s="111" t="s">
        <v>263</v>
      </c>
      <c r="Q105" s="135">
        <v>5</v>
      </c>
      <c r="R105" s="37"/>
      <c r="S105" s="37"/>
      <c r="T105" s="136" t="s">
        <v>265</v>
      </c>
      <c r="U105" s="134" t="str">
        <f t="shared" si="1"/>
        <v>67=黄昭</v>
      </c>
    </row>
    <row r="106" spans="1:21">
      <c r="A106" s="198" t="s">
        <v>474</v>
      </c>
      <c r="B106" s="127">
        <v>104</v>
      </c>
      <c r="C106" s="131" t="s">
        <v>847</v>
      </c>
      <c r="D106" s="37" t="s">
        <v>167</v>
      </c>
      <c r="E106" s="125">
        <v>85</v>
      </c>
      <c r="F106" s="125">
        <v>65</v>
      </c>
      <c r="G106" s="125">
        <v>77</v>
      </c>
      <c r="H106" s="125">
        <v>0</v>
      </c>
      <c r="I106" s="125">
        <v>88</v>
      </c>
      <c r="J106" s="125" t="s">
        <v>151</v>
      </c>
      <c r="K106" s="125">
        <v>0</v>
      </c>
      <c r="L106" s="125">
        <v>0</v>
      </c>
      <c r="M106" s="125">
        <v>0</v>
      </c>
      <c r="N106" s="125">
        <v>60</v>
      </c>
      <c r="O106" s="37"/>
      <c r="P106" s="111" t="s">
        <v>263</v>
      </c>
      <c r="Q106" s="135" t="s">
        <v>152</v>
      </c>
      <c r="R106" s="37"/>
      <c r="S106" s="37"/>
      <c r="T106" s="136" t="s">
        <v>266</v>
      </c>
      <c r="U106" s="134" t="str">
        <f t="shared" si="1"/>
        <v>68=刘福生</v>
      </c>
    </row>
    <row r="107" spans="1:21">
      <c r="A107" s="198" t="s">
        <v>472</v>
      </c>
      <c r="B107" s="19">
        <v>105</v>
      </c>
      <c r="C107" s="131" t="s">
        <v>822</v>
      </c>
      <c r="D107" s="37" t="s">
        <v>167</v>
      </c>
      <c r="E107" s="125">
        <v>81</v>
      </c>
      <c r="F107" s="125">
        <v>55</v>
      </c>
      <c r="G107" s="125">
        <v>69</v>
      </c>
      <c r="H107" s="125">
        <v>0</v>
      </c>
      <c r="I107" s="125">
        <v>88</v>
      </c>
      <c r="J107" s="125" t="s">
        <v>151</v>
      </c>
      <c r="K107" s="125">
        <v>0</v>
      </c>
      <c r="L107" s="125">
        <v>0</v>
      </c>
      <c r="M107" s="125">
        <v>0</v>
      </c>
      <c r="N107" s="125">
        <v>68</v>
      </c>
      <c r="O107" s="37"/>
      <c r="P107" s="111">
        <v>70</v>
      </c>
      <c r="Q107" s="135">
        <v>0</v>
      </c>
      <c r="R107" s="37"/>
      <c r="S107" s="37"/>
      <c r="T107" s="136" t="s">
        <v>267</v>
      </c>
      <c r="U107" s="134" t="str">
        <f t="shared" si="1"/>
        <v>69=华云虎</v>
      </c>
    </row>
    <row r="108" spans="1:21">
      <c r="A108" s="198" t="s">
        <v>470</v>
      </c>
      <c r="B108" s="19">
        <v>106</v>
      </c>
      <c r="C108" s="132" t="s">
        <v>893</v>
      </c>
      <c r="D108" s="37" t="s">
        <v>167</v>
      </c>
      <c r="E108" s="125">
        <v>78</v>
      </c>
      <c r="F108" s="125">
        <v>70</v>
      </c>
      <c r="G108" s="125">
        <v>81</v>
      </c>
      <c r="H108" s="125">
        <v>0</v>
      </c>
      <c r="I108" s="125">
        <v>88</v>
      </c>
      <c r="J108" s="125" t="s">
        <v>145</v>
      </c>
      <c r="K108" s="125">
        <v>0</v>
      </c>
      <c r="L108" s="125">
        <v>0</v>
      </c>
      <c r="M108" s="125">
        <v>0</v>
      </c>
      <c r="N108" s="125">
        <v>77</v>
      </c>
      <c r="O108" s="37"/>
      <c r="P108" s="111">
        <v>70</v>
      </c>
      <c r="Q108" s="135">
        <v>5</v>
      </c>
      <c r="R108" s="37"/>
      <c r="S108" s="37"/>
      <c r="T108" s="136" t="s">
        <v>268</v>
      </c>
      <c r="U108" s="134" t="str">
        <f t="shared" si="1"/>
        <v>6A=汤和</v>
      </c>
    </row>
    <row r="109" spans="1:21">
      <c r="A109" s="198" t="s">
        <v>500</v>
      </c>
      <c r="B109" s="19">
        <v>107</v>
      </c>
      <c r="C109" s="131" t="s">
        <v>923</v>
      </c>
      <c r="D109" s="37" t="s">
        <v>167</v>
      </c>
      <c r="E109" s="125">
        <v>86</v>
      </c>
      <c r="F109" s="125">
        <v>56</v>
      </c>
      <c r="G109" s="125">
        <v>93</v>
      </c>
      <c r="H109" s="125">
        <v>0</v>
      </c>
      <c r="I109" s="125">
        <v>88</v>
      </c>
      <c r="J109" s="125" t="s">
        <v>151</v>
      </c>
      <c r="K109" s="125">
        <v>0</v>
      </c>
      <c r="L109" s="125">
        <v>0</v>
      </c>
      <c r="M109" s="125">
        <v>0</v>
      </c>
      <c r="N109" s="125">
        <v>65</v>
      </c>
      <c r="O109" s="37"/>
      <c r="P109" s="111">
        <v>70</v>
      </c>
      <c r="Q109" s="135" t="s">
        <v>152</v>
      </c>
      <c r="R109" s="37"/>
      <c r="S109" s="37"/>
      <c r="T109" s="136" t="s">
        <v>269</v>
      </c>
      <c r="U109" s="134" t="str">
        <f t="shared" si="1"/>
        <v>6B=徐伦</v>
      </c>
    </row>
    <row r="110" spans="1:21">
      <c r="A110" s="198" t="s">
        <v>259</v>
      </c>
      <c r="B110" s="19">
        <v>108</v>
      </c>
      <c r="C110" s="132" t="s">
        <v>984</v>
      </c>
      <c r="D110" s="37" t="s">
        <v>167</v>
      </c>
      <c r="E110" s="125">
        <v>89</v>
      </c>
      <c r="F110" s="125">
        <v>36</v>
      </c>
      <c r="G110" s="125">
        <v>86</v>
      </c>
      <c r="H110" s="125">
        <v>0</v>
      </c>
      <c r="I110" s="125">
        <v>88</v>
      </c>
      <c r="J110" s="125" t="s">
        <v>151</v>
      </c>
      <c r="K110" s="125">
        <v>0</v>
      </c>
      <c r="L110" s="125">
        <v>0</v>
      </c>
      <c r="M110" s="125">
        <v>0</v>
      </c>
      <c r="N110" s="125">
        <v>77</v>
      </c>
      <c r="O110" s="37"/>
      <c r="P110" s="111">
        <v>71</v>
      </c>
      <c r="Q110" s="135">
        <v>0</v>
      </c>
      <c r="R110" s="37"/>
      <c r="S110" s="37"/>
      <c r="T110" s="136" t="s">
        <v>270</v>
      </c>
      <c r="U110" s="134" t="str">
        <f t="shared" si="1"/>
        <v>6C=左登</v>
      </c>
    </row>
    <row r="111" spans="1:21">
      <c r="A111" s="198" t="s">
        <v>263</v>
      </c>
      <c r="B111" s="19">
        <v>109</v>
      </c>
      <c r="C111" s="131" t="s">
        <v>830</v>
      </c>
      <c r="D111" s="37" t="s">
        <v>167</v>
      </c>
      <c r="E111" s="125">
        <v>76</v>
      </c>
      <c r="F111" s="125">
        <v>67</v>
      </c>
      <c r="G111" s="125">
        <v>70</v>
      </c>
      <c r="H111" s="125">
        <v>0</v>
      </c>
      <c r="I111" s="125">
        <v>88</v>
      </c>
      <c r="J111" s="125" t="s">
        <v>151</v>
      </c>
      <c r="K111" s="125">
        <v>0</v>
      </c>
      <c r="L111" s="125">
        <v>0</v>
      </c>
      <c r="M111" s="125">
        <v>0</v>
      </c>
      <c r="N111" s="125">
        <v>63</v>
      </c>
      <c r="O111" s="37"/>
      <c r="P111" s="111">
        <v>71</v>
      </c>
      <c r="Q111" s="135">
        <v>5</v>
      </c>
      <c r="R111" s="37"/>
      <c r="S111" s="37"/>
      <c r="T111" s="136" t="s">
        <v>271</v>
      </c>
      <c r="U111" s="134" t="str">
        <f t="shared" si="1"/>
        <v>6D=金朝兴</v>
      </c>
    </row>
    <row r="112" spans="1:21">
      <c r="A112" s="198" t="s">
        <v>601</v>
      </c>
      <c r="B112" s="19">
        <v>110</v>
      </c>
      <c r="C112" s="132" t="s">
        <v>871</v>
      </c>
      <c r="D112" s="37" t="s">
        <v>167</v>
      </c>
      <c r="E112" s="125">
        <v>95</v>
      </c>
      <c r="F112" s="125">
        <v>68</v>
      </c>
      <c r="G112" s="125">
        <v>93</v>
      </c>
      <c r="H112" s="125">
        <v>0</v>
      </c>
      <c r="I112" s="125">
        <v>87</v>
      </c>
      <c r="J112" s="125" t="s">
        <v>151</v>
      </c>
      <c r="K112" s="125">
        <v>0</v>
      </c>
      <c r="L112" s="125">
        <v>0</v>
      </c>
      <c r="M112" s="125">
        <v>0</v>
      </c>
      <c r="N112" s="125">
        <v>66</v>
      </c>
      <c r="O112" s="37"/>
      <c r="P112" s="111">
        <v>71</v>
      </c>
      <c r="Q112" s="135" t="s">
        <v>152</v>
      </c>
      <c r="R112" s="37"/>
      <c r="S112" s="37"/>
      <c r="T112" s="136" t="s">
        <v>272</v>
      </c>
      <c r="U112" s="134" t="str">
        <f t="shared" si="1"/>
        <v>6E=沐英</v>
      </c>
    </row>
    <row r="113" spans="1:21">
      <c r="A113" s="198" t="s">
        <v>600</v>
      </c>
      <c r="B113" s="19">
        <v>111</v>
      </c>
      <c r="C113" s="203" t="s">
        <v>797</v>
      </c>
      <c r="D113" s="37" t="s">
        <v>144</v>
      </c>
      <c r="E113" s="125">
        <v>71</v>
      </c>
      <c r="F113" s="125">
        <v>77</v>
      </c>
      <c r="G113" s="125">
        <v>69</v>
      </c>
      <c r="H113" s="125">
        <v>100</v>
      </c>
      <c r="I113" s="125">
        <v>87</v>
      </c>
      <c r="J113" s="125" t="s">
        <v>151</v>
      </c>
      <c r="K113" s="125">
        <v>500</v>
      </c>
      <c r="L113" s="125">
        <v>200</v>
      </c>
      <c r="M113" s="125">
        <v>200</v>
      </c>
      <c r="N113" s="125">
        <v>72</v>
      </c>
      <c r="O113" s="37"/>
      <c r="P113" s="111">
        <v>72</v>
      </c>
      <c r="Q113" s="135">
        <v>0</v>
      </c>
      <c r="R113" s="37"/>
      <c r="S113" s="37"/>
      <c r="T113" s="136" t="s">
        <v>273</v>
      </c>
      <c r="U113" s="134" t="str">
        <f t="shared" si="1"/>
        <v>6F=古世文</v>
      </c>
    </row>
    <row r="114" spans="1:21">
      <c r="A114" s="198" t="s">
        <v>598</v>
      </c>
      <c r="B114" s="19">
        <v>112</v>
      </c>
      <c r="C114" s="132" t="s">
        <v>763</v>
      </c>
      <c r="D114" s="37" t="s">
        <v>167</v>
      </c>
      <c r="E114" s="125">
        <v>55</v>
      </c>
      <c r="F114" s="125">
        <v>56</v>
      </c>
      <c r="G114" s="125">
        <v>29</v>
      </c>
      <c r="H114" s="125">
        <v>0</v>
      </c>
      <c r="I114" s="125">
        <v>87</v>
      </c>
      <c r="J114" s="125" t="s">
        <v>145</v>
      </c>
      <c r="K114" s="125">
        <v>0</v>
      </c>
      <c r="L114" s="125">
        <v>0</v>
      </c>
      <c r="M114" s="125">
        <v>0</v>
      </c>
      <c r="N114" s="125">
        <v>60</v>
      </c>
      <c r="O114" s="37"/>
      <c r="P114" s="111">
        <v>72</v>
      </c>
      <c r="Q114" s="135">
        <v>5</v>
      </c>
      <c r="R114" s="37"/>
      <c r="S114" s="37"/>
      <c r="T114" s="136" t="s">
        <v>274</v>
      </c>
      <c r="U114" s="134" t="str">
        <f t="shared" si="1"/>
        <v>70=陈善</v>
      </c>
    </row>
    <row r="115" spans="1:21">
      <c r="A115" s="198" t="s">
        <v>589</v>
      </c>
      <c r="B115" s="19">
        <v>113</v>
      </c>
      <c r="C115" s="132" t="s">
        <v>842</v>
      </c>
      <c r="D115" s="37" t="s">
        <v>167</v>
      </c>
      <c r="E115" s="125">
        <v>52</v>
      </c>
      <c r="F115" s="125">
        <v>70</v>
      </c>
      <c r="G115" s="125">
        <v>41</v>
      </c>
      <c r="H115" s="125">
        <v>0</v>
      </c>
      <c r="I115" s="125">
        <v>87</v>
      </c>
      <c r="J115" s="125" t="s">
        <v>145</v>
      </c>
      <c r="K115" s="125">
        <v>0</v>
      </c>
      <c r="L115" s="125">
        <v>0</v>
      </c>
      <c r="M115" s="125">
        <v>0</v>
      </c>
      <c r="N115" s="125">
        <v>22</v>
      </c>
      <c r="O115" s="37"/>
      <c r="P115" s="111">
        <v>72</v>
      </c>
      <c r="Q115" s="135" t="s">
        <v>152</v>
      </c>
      <c r="R115" s="37"/>
      <c r="S115" s="37"/>
      <c r="T115" s="136" t="s">
        <v>275</v>
      </c>
      <c r="U115" s="134" t="str">
        <f t="shared" si="1"/>
        <v>71=李行素</v>
      </c>
    </row>
    <row r="116" spans="1:21">
      <c r="A116" s="198" t="s">
        <v>587</v>
      </c>
      <c r="B116" s="19">
        <v>114</v>
      </c>
      <c r="C116" s="131" t="s">
        <v>949</v>
      </c>
      <c r="D116" s="37" t="s">
        <v>167</v>
      </c>
      <c r="E116" s="125">
        <v>69</v>
      </c>
      <c r="F116" s="125">
        <v>65</v>
      </c>
      <c r="G116" s="125">
        <v>54</v>
      </c>
      <c r="H116" s="125">
        <v>0</v>
      </c>
      <c r="I116" s="125">
        <v>86</v>
      </c>
      <c r="J116" s="125" t="s">
        <v>145</v>
      </c>
      <c r="K116" s="125">
        <v>0</v>
      </c>
      <c r="L116" s="125">
        <v>0</v>
      </c>
      <c r="M116" s="125">
        <v>0</v>
      </c>
      <c r="N116" s="125">
        <v>69</v>
      </c>
      <c r="O116" s="37"/>
      <c r="P116" s="111">
        <v>73</v>
      </c>
      <c r="Q116" s="135">
        <v>0</v>
      </c>
      <c r="R116" s="37"/>
      <c r="S116" s="37"/>
      <c r="T116" s="136" t="s">
        <v>276</v>
      </c>
      <c r="U116" s="134" t="str">
        <f t="shared" si="1"/>
        <v>72=袁兴</v>
      </c>
    </row>
    <row r="117" spans="1:21">
      <c r="A117" s="198" t="s">
        <v>576</v>
      </c>
      <c r="B117" s="19">
        <v>115</v>
      </c>
      <c r="C117" s="202" t="s">
        <v>844</v>
      </c>
      <c r="D117" s="37" t="s">
        <v>144</v>
      </c>
      <c r="E117" s="125">
        <v>74</v>
      </c>
      <c r="F117" s="125">
        <v>65</v>
      </c>
      <c r="G117" s="125">
        <v>83</v>
      </c>
      <c r="H117" s="125">
        <v>100</v>
      </c>
      <c r="I117" s="125">
        <v>86</v>
      </c>
      <c r="J117" s="125" t="s">
        <v>145</v>
      </c>
      <c r="K117" s="125">
        <v>500</v>
      </c>
      <c r="L117" s="125">
        <v>200</v>
      </c>
      <c r="M117" s="125">
        <v>200</v>
      </c>
      <c r="N117" s="125">
        <v>73</v>
      </c>
      <c r="O117" s="37"/>
      <c r="P117" s="111">
        <v>73</v>
      </c>
      <c r="Q117" s="135">
        <v>5</v>
      </c>
      <c r="R117" s="37"/>
      <c r="S117" s="37"/>
      <c r="T117" s="136" t="s">
        <v>277</v>
      </c>
      <c r="U117" s="134" t="str">
        <f t="shared" si="1"/>
        <v>73=廖永安</v>
      </c>
    </row>
    <row r="118" spans="1:21">
      <c r="A118" s="198" t="s">
        <v>571</v>
      </c>
      <c r="B118" s="19">
        <v>116</v>
      </c>
      <c r="C118" s="131" t="s">
        <v>945</v>
      </c>
      <c r="D118" s="37" t="s">
        <v>167</v>
      </c>
      <c r="E118" s="125">
        <v>71</v>
      </c>
      <c r="F118" s="125">
        <v>56</v>
      </c>
      <c r="G118" s="125">
        <v>44</v>
      </c>
      <c r="H118" s="125">
        <v>0</v>
      </c>
      <c r="I118" s="125">
        <v>86</v>
      </c>
      <c r="J118" s="125" t="s">
        <v>145</v>
      </c>
      <c r="K118" s="125">
        <v>0</v>
      </c>
      <c r="L118" s="125">
        <v>0</v>
      </c>
      <c r="M118" s="125">
        <v>0</v>
      </c>
      <c r="N118" s="125">
        <v>70</v>
      </c>
      <c r="O118" s="37"/>
      <c r="P118" s="111">
        <v>73</v>
      </c>
      <c r="Q118" s="135" t="s">
        <v>152</v>
      </c>
      <c r="R118" s="37"/>
      <c r="S118" s="37"/>
      <c r="T118" s="136" t="s">
        <v>278</v>
      </c>
      <c r="U118" s="134" t="str">
        <f t="shared" si="1"/>
        <v>74=俞通渊</v>
      </c>
    </row>
    <row r="119" spans="1:21">
      <c r="A119" s="198" t="s">
        <v>569</v>
      </c>
      <c r="B119" s="19">
        <v>117</v>
      </c>
      <c r="C119" s="131" t="s">
        <v>753</v>
      </c>
      <c r="D119" s="37" t="s">
        <v>167</v>
      </c>
      <c r="E119" s="125">
        <v>55</v>
      </c>
      <c r="F119" s="125">
        <v>76</v>
      </c>
      <c r="G119" s="125">
        <v>66</v>
      </c>
      <c r="H119" s="125">
        <v>0</v>
      </c>
      <c r="I119" s="125">
        <v>86</v>
      </c>
      <c r="J119" s="125" t="s">
        <v>148</v>
      </c>
      <c r="K119" s="125">
        <v>0</v>
      </c>
      <c r="L119" s="125">
        <v>0</v>
      </c>
      <c r="M119" s="125">
        <v>0</v>
      </c>
      <c r="N119" s="125">
        <v>66</v>
      </c>
      <c r="O119" s="37"/>
      <c r="P119" s="111">
        <v>74</v>
      </c>
      <c r="Q119" s="135">
        <v>0</v>
      </c>
      <c r="R119" s="37"/>
      <c r="S119" s="37"/>
      <c r="T119" s="136" t="s">
        <v>279</v>
      </c>
      <c r="U119" s="134" t="str">
        <f t="shared" si="1"/>
        <v>75=蔡彦文</v>
      </c>
    </row>
    <row r="120" spans="1:21">
      <c r="A120" s="198" t="s">
        <v>562</v>
      </c>
      <c r="B120" s="19">
        <v>118</v>
      </c>
      <c r="C120" s="132" t="s">
        <v>810</v>
      </c>
      <c r="D120" s="37" t="s">
        <v>167</v>
      </c>
      <c r="E120" s="125">
        <v>91</v>
      </c>
      <c r="F120" s="125">
        <v>48</v>
      </c>
      <c r="G120" s="125">
        <v>91</v>
      </c>
      <c r="H120" s="125">
        <v>0</v>
      </c>
      <c r="I120" s="125">
        <v>86</v>
      </c>
      <c r="J120" s="125" t="s">
        <v>151</v>
      </c>
      <c r="K120" s="125">
        <v>0</v>
      </c>
      <c r="L120" s="125">
        <v>0</v>
      </c>
      <c r="M120" s="125">
        <v>0</v>
      </c>
      <c r="N120" s="125">
        <v>42</v>
      </c>
      <c r="O120" s="37"/>
      <c r="P120" s="111">
        <v>74</v>
      </c>
      <c r="Q120" s="135">
        <v>5</v>
      </c>
      <c r="R120" s="37"/>
      <c r="S120" s="37"/>
      <c r="T120" s="136" t="s">
        <v>280</v>
      </c>
      <c r="U120" s="134" t="str">
        <f t="shared" si="1"/>
        <v>76=贺肖</v>
      </c>
    </row>
    <row r="121" spans="1:21">
      <c r="A121" s="198" t="s">
        <v>561</v>
      </c>
      <c r="B121" s="19">
        <v>119</v>
      </c>
      <c r="C121" s="132" t="s">
        <v>773</v>
      </c>
      <c r="D121" s="37" t="s">
        <v>167</v>
      </c>
      <c r="E121" s="125">
        <v>57</v>
      </c>
      <c r="F121" s="125">
        <v>33</v>
      </c>
      <c r="G121" s="125">
        <v>56</v>
      </c>
      <c r="H121" s="125">
        <v>0</v>
      </c>
      <c r="I121" s="125">
        <v>85</v>
      </c>
      <c r="J121" s="125" t="s">
        <v>148</v>
      </c>
      <c r="K121" s="125">
        <v>0</v>
      </c>
      <c r="L121" s="125">
        <v>0</v>
      </c>
      <c r="M121" s="125">
        <v>0</v>
      </c>
      <c r="N121" s="125">
        <v>60</v>
      </c>
      <c r="O121" s="37"/>
      <c r="P121" s="111">
        <v>74</v>
      </c>
      <c r="Q121" s="135" t="s">
        <v>152</v>
      </c>
      <c r="R121" s="37"/>
      <c r="S121" s="37"/>
      <c r="T121" s="136" t="s">
        <v>281</v>
      </c>
      <c r="U121" s="134" t="str">
        <f t="shared" si="1"/>
        <v>77=达世罕</v>
      </c>
    </row>
    <row r="122" spans="1:21">
      <c r="A122" s="198" t="s">
        <v>559</v>
      </c>
      <c r="B122" s="19">
        <v>120</v>
      </c>
      <c r="C122" s="131" t="s">
        <v>925</v>
      </c>
      <c r="D122" s="37" t="s">
        <v>167</v>
      </c>
      <c r="E122" s="125">
        <v>25</v>
      </c>
      <c r="F122" s="125">
        <v>86</v>
      </c>
      <c r="G122" s="125">
        <v>10</v>
      </c>
      <c r="H122" s="125">
        <v>0</v>
      </c>
      <c r="I122" s="125">
        <v>85</v>
      </c>
      <c r="J122" s="125" t="s">
        <v>148</v>
      </c>
      <c r="K122" s="125">
        <v>0</v>
      </c>
      <c r="L122" s="125">
        <v>0</v>
      </c>
      <c r="M122" s="125">
        <v>0</v>
      </c>
      <c r="N122" s="125">
        <v>63</v>
      </c>
      <c r="O122" s="37"/>
      <c r="P122" s="111">
        <v>75</v>
      </c>
      <c r="Q122" s="135">
        <v>0</v>
      </c>
      <c r="R122" s="37"/>
      <c r="S122" s="37"/>
      <c r="T122" s="136" t="s">
        <v>282</v>
      </c>
      <c r="U122" s="134" t="str">
        <f t="shared" si="1"/>
        <v>78=许友壬</v>
      </c>
    </row>
    <row r="123" spans="1:21">
      <c r="A123" s="198" t="s">
        <v>541</v>
      </c>
      <c r="B123" s="19">
        <v>121</v>
      </c>
      <c r="C123" s="132" t="s">
        <v>908</v>
      </c>
      <c r="D123" s="37" t="s">
        <v>167</v>
      </c>
      <c r="E123" s="125">
        <v>44</v>
      </c>
      <c r="F123" s="125">
        <v>58</v>
      </c>
      <c r="G123" s="125">
        <v>33</v>
      </c>
      <c r="H123" s="125">
        <v>0</v>
      </c>
      <c r="I123" s="125">
        <v>85</v>
      </c>
      <c r="J123" s="125" t="s">
        <v>148</v>
      </c>
      <c r="K123" s="125">
        <v>0</v>
      </c>
      <c r="L123" s="125">
        <v>0</v>
      </c>
      <c r="M123" s="125">
        <v>0</v>
      </c>
      <c r="N123" s="125">
        <v>55</v>
      </c>
      <c r="O123" s="37"/>
      <c r="P123" s="111">
        <v>75</v>
      </c>
      <c r="Q123" s="135">
        <v>5</v>
      </c>
      <c r="R123" s="37"/>
      <c r="S123" s="37"/>
      <c r="T123" s="136" t="s">
        <v>283</v>
      </c>
      <c r="U123" s="134" t="str">
        <f t="shared" si="1"/>
        <v>79=王显忠</v>
      </c>
    </row>
    <row r="124" spans="1:21">
      <c r="A124" s="198" t="s">
        <v>89</v>
      </c>
      <c r="B124" s="19">
        <v>122</v>
      </c>
      <c r="C124" s="131" t="s">
        <v>906</v>
      </c>
      <c r="D124" s="37" t="s">
        <v>167</v>
      </c>
      <c r="E124" s="125">
        <v>78</v>
      </c>
      <c r="F124" s="125">
        <v>60</v>
      </c>
      <c r="G124" s="125">
        <v>62</v>
      </c>
      <c r="H124" s="125">
        <v>0</v>
      </c>
      <c r="I124" s="125">
        <v>85</v>
      </c>
      <c r="J124" s="125" t="s">
        <v>145</v>
      </c>
      <c r="K124" s="125">
        <v>0</v>
      </c>
      <c r="L124" s="125">
        <v>0</v>
      </c>
      <c r="M124" s="125">
        <v>0</v>
      </c>
      <c r="N124" s="125">
        <v>70</v>
      </c>
      <c r="O124" s="37"/>
      <c r="P124" s="111">
        <v>75</v>
      </c>
      <c r="Q124" s="135" t="s">
        <v>152</v>
      </c>
      <c r="R124" s="37"/>
      <c r="S124" s="37"/>
      <c r="T124" s="136" t="s">
        <v>284</v>
      </c>
      <c r="U124" s="134" t="str">
        <f t="shared" si="1"/>
        <v>7A=王国仁</v>
      </c>
    </row>
    <row r="125" spans="1:21">
      <c r="A125" s="198" t="s">
        <v>300</v>
      </c>
      <c r="B125" s="19">
        <v>123</v>
      </c>
      <c r="C125" s="132" t="s">
        <v>856</v>
      </c>
      <c r="D125" s="37" t="s">
        <v>167</v>
      </c>
      <c r="E125" s="125">
        <v>88</v>
      </c>
      <c r="F125" s="125">
        <v>59</v>
      </c>
      <c r="G125" s="125">
        <v>82</v>
      </c>
      <c r="H125" s="125">
        <v>0</v>
      </c>
      <c r="I125" s="125">
        <v>85</v>
      </c>
      <c r="J125" s="125" t="s">
        <v>151</v>
      </c>
      <c r="K125" s="125">
        <v>0</v>
      </c>
      <c r="L125" s="125">
        <v>0</v>
      </c>
      <c r="M125" s="125">
        <v>0</v>
      </c>
      <c r="N125" s="125">
        <v>68</v>
      </c>
      <c r="O125" s="37"/>
      <c r="P125" s="111">
        <v>76</v>
      </c>
      <c r="Q125" s="135">
        <v>0</v>
      </c>
      <c r="R125" s="37"/>
      <c r="S125" s="37"/>
      <c r="T125" s="136" t="s">
        <v>285</v>
      </c>
      <c r="U125" s="134" t="str">
        <f t="shared" si="1"/>
        <v>7B=吕天宝</v>
      </c>
    </row>
    <row r="126" spans="1:21">
      <c r="A126" s="198" t="s">
        <v>90</v>
      </c>
      <c r="B126" s="19">
        <v>124</v>
      </c>
      <c r="C126" s="131" t="s">
        <v>762</v>
      </c>
      <c r="D126" s="37" t="s">
        <v>167</v>
      </c>
      <c r="E126" s="125">
        <v>64</v>
      </c>
      <c r="F126" s="125">
        <v>74</v>
      </c>
      <c r="G126" s="125">
        <v>18</v>
      </c>
      <c r="H126" s="125">
        <v>0</v>
      </c>
      <c r="I126" s="125">
        <v>85</v>
      </c>
      <c r="J126" s="125" t="s">
        <v>145</v>
      </c>
      <c r="K126" s="125">
        <v>0</v>
      </c>
      <c r="L126" s="125">
        <v>0</v>
      </c>
      <c r="M126" s="125">
        <v>0</v>
      </c>
      <c r="N126" s="125">
        <v>61</v>
      </c>
      <c r="O126" s="37"/>
      <c r="P126" s="111">
        <v>76</v>
      </c>
      <c r="Q126" s="135">
        <v>5</v>
      </c>
      <c r="R126" s="37"/>
      <c r="S126" s="37"/>
      <c r="T126" s="136" t="s">
        <v>286</v>
      </c>
      <c r="U126" s="134" t="str">
        <f t="shared" si="1"/>
        <v>7C=陈理</v>
      </c>
    </row>
    <row r="127" spans="1:21">
      <c r="A127" s="198" t="s">
        <v>451</v>
      </c>
      <c r="B127" s="19">
        <v>125</v>
      </c>
      <c r="C127" s="132" t="s">
        <v>804</v>
      </c>
      <c r="D127" s="37" t="s">
        <v>167</v>
      </c>
      <c r="E127" s="125">
        <v>64</v>
      </c>
      <c r="F127" s="125">
        <v>69</v>
      </c>
      <c r="G127" s="125">
        <v>70</v>
      </c>
      <c r="H127" s="125">
        <v>0</v>
      </c>
      <c r="I127" s="125">
        <v>85</v>
      </c>
      <c r="J127" s="125" t="s">
        <v>151</v>
      </c>
      <c r="K127" s="125">
        <v>0</v>
      </c>
      <c r="L127" s="125">
        <v>0</v>
      </c>
      <c r="M127" s="125">
        <v>0</v>
      </c>
      <c r="N127" s="125">
        <v>76</v>
      </c>
      <c r="O127" s="37"/>
      <c r="P127" s="111">
        <v>76</v>
      </c>
      <c r="Q127" s="135" t="s">
        <v>152</v>
      </c>
      <c r="R127" s="37"/>
      <c r="S127" s="37"/>
      <c r="T127" s="136" t="s">
        <v>287</v>
      </c>
      <c r="U127" s="134" t="str">
        <f t="shared" si="1"/>
        <v>7D=郭择善</v>
      </c>
    </row>
    <row r="128" spans="1:21">
      <c r="A128" s="198" t="s">
        <v>450</v>
      </c>
      <c r="B128" s="19">
        <v>126</v>
      </c>
      <c r="C128" s="131" t="s">
        <v>880</v>
      </c>
      <c r="D128" s="37" t="s">
        <v>167</v>
      </c>
      <c r="E128" s="125">
        <v>78</v>
      </c>
      <c r="F128" s="125">
        <v>69</v>
      </c>
      <c r="G128" s="125">
        <v>83</v>
      </c>
      <c r="H128" s="125">
        <v>0</v>
      </c>
      <c r="I128" s="125">
        <v>85</v>
      </c>
      <c r="J128" s="125" t="s">
        <v>151</v>
      </c>
      <c r="K128" s="125">
        <v>0</v>
      </c>
      <c r="L128" s="125">
        <v>0</v>
      </c>
      <c r="M128" s="125">
        <v>0</v>
      </c>
      <c r="N128" s="125">
        <v>67</v>
      </c>
      <c r="O128" s="37"/>
      <c r="P128" s="111">
        <v>77</v>
      </c>
      <c r="Q128" s="135">
        <v>0</v>
      </c>
      <c r="R128" s="37"/>
      <c r="S128" s="37"/>
      <c r="T128" s="136" t="s">
        <v>288</v>
      </c>
      <c r="U128" s="134" t="str">
        <f t="shared" si="1"/>
        <v>7E=丘彦臣</v>
      </c>
    </row>
    <row r="129" spans="1:21">
      <c r="A129" s="198" t="s">
        <v>556</v>
      </c>
      <c r="B129" s="19">
        <v>127</v>
      </c>
      <c r="C129" s="202" t="s">
        <v>838</v>
      </c>
      <c r="D129" s="37" t="s">
        <v>144</v>
      </c>
      <c r="E129" s="125">
        <v>50</v>
      </c>
      <c r="F129" s="125">
        <v>98</v>
      </c>
      <c r="G129" s="125">
        <v>32</v>
      </c>
      <c r="H129" s="125">
        <v>100</v>
      </c>
      <c r="I129" s="125">
        <v>85</v>
      </c>
      <c r="J129" s="125" t="s">
        <v>148</v>
      </c>
      <c r="K129" s="125">
        <v>500</v>
      </c>
      <c r="L129" s="125">
        <v>200</v>
      </c>
      <c r="M129" s="125">
        <v>200</v>
      </c>
      <c r="N129" s="125">
        <v>83</v>
      </c>
      <c r="O129" s="37"/>
      <c r="P129" s="111">
        <v>77</v>
      </c>
      <c r="Q129" s="135">
        <v>5</v>
      </c>
      <c r="R129" s="37"/>
      <c r="S129" s="37"/>
      <c r="T129" s="136" t="s">
        <v>289</v>
      </c>
      <c r="U129" s="134" t="str">
        <f t="shared" si="1"/>
        <v>7F=李善长</v>
      </c>
    </row>
    <row r="130" spans="1:21">
      <c r="A130" s="198" t="s">
        <v>513</v>
      </c>
      <c r="B130" s="19">
        <v>128</v>
      </c>
      <c r="C130" s="132" t="s">
        <v>793</v>
      </c>
      <c r="D130" s="37" t="s">
        <v>167</v>
      </c>
      <c r="E130" s="125">
        <v>90</v>
      </c>
      <c r="F130" s="125">
        <v>65</v>
      </c>
      <c r="G130" s="125">
        <v>87</v>
      </c>
      <c r="H130" s="125">
        <v>0</v>
      </c>
      <c r="I130" s="125">
        <v>84</v>
      </c>
      <c r="J130" s="125" t="s">
        <v>151</v>
      </c>
      <c r="K130" s="125">
        <v>0</v>
      </c>
      <c r="L130" s="125">
        <v>0</v>
      </c>
      <c r="M130" s="125">
        <v>0</v>
      </c>
      <c r="N130" s="125">
        <v>80</v>
      </c>
      <c r="O130" s="37"/>
      <c r="P130" s="111">
        <v>77</v>
      </c>
      <c r="Q130" s="135" t="s">
        <v>152</v>
      </c>
      <c r="R130" s="37"/>
      <c r="S130" s="37"/>
      <c r="T130" s="136" t="s">
        <v>290</v>
      </c>
      <c r="U130" s="134" t="str">
        <f t="shared" ref="U130:U193" si="2">T130&amp;C130</f>
        <v>80=傅友德</v>
      </c>
    </row>
    <row r="131" spans="1:21">
      <c r="A131" s="198" t="s">
        <v>471</v>
      </c>
      <c r="B131" s="19">
        <v>129</v>
      </c>
      <c r="C131" s="132" t="s">
        <v>973</v>
      </c>
      <c r="D131" s="37" t="s">
        <v>167</v>
      </c>
      <c r="E131" s="125">
        <v>74</v>
      </c>
      <c r="F131" s="125">
        <v>60</v>
      </c>
      <c r="G131" s="125">
        <v>66</v>
      </c>
      <c r="H131" s="125">
        <v>0</v>
      </c>
      <c r="I131" s="125">
        <v>84</v>
      </c>
      <c r="J131" s="125" t="s">
        <v>148</v>
      </c>
      <c r="K131" s="125">
        <v>0</v>
      </c>
      <c r="L131" s="125">
        <v>0</v>
      </c>
      <c r="M131" s="125">
        <v>0</v>
      </c>
      <c r="N131" s="125">
        <v>66</v>
      </c>
      <c r="O131" s="37"/>
      <c r="P131" s="111">
        <v>78</v>
      </c>
      <c r="Q131" s="135">
        <v>0</v>
      </c>
      <c r="R131" s="37"/>
      <c r="S131" s="37"/>
      <c r="T131" s="136" t="s">
        <v>291</v>
      </c>
      <c r="U131" s="134" t="str">
        <f t="shared" si="2"/>
        <v>81=郑遇春</v>
      </c>
    </row>
    <row r="132" spans="1:21">
      <c r="A132" s="198" t="s">
        <v>467</v>
      </c>
      <c r="B132" s="19">
        <v>130</v>
      </c>
      <c r="C132" s="131" t="s">
        <v>975</v>
      </c>
      <c r="D132" s="37" t="s">
        <v>167</v>
      </c>
      <c r="E132" s="125">
        <v>77</v>
      </c>
      <c r="F132" s="125">
        <v>69</v>
      </c>
      <c r="G132" s="125">
        <v>73</v>
      </c>
      <c r="H132" s="125">
        <v>0</v>
      </c>
      <c r="I132" s="125">
        <v>84</v>
      </c>
      <c r="J132" s="125" t="s">
        <v>151</v>
      </c>
      <c r="K132" s="125">
        <v>0</v>
      </c>
      <c r="L132" s="125">
        <v>0</v>
      </c>
      <c r="M132" s="125">
        <v>0</v>
      </c>
      <c r="N132" s="125">
        <v>75</v>
      </c>
      <c r="O132" s="37"/>
      <c r="P132" s="111">
        <v>78</v>
      </c>
      <c r="Q132" s="135">
        <v>5</v>
      </c>
      <c r="R132" s="37"/>
      <c r="S132" s="37"/>
      <c r="T132" s="136" t="s">
        <v>292</v>
      </c>
      <c r="U132" s="134" t="str">
        <f t="shared" si="2"/>
        <v>82=周德兴</v>
      </c>
    </row>
    <row r="133" spans="1:21">
      <c r="A133" s="198" t="s">
        <v>458</v>
      </c>
      <c r="B133" s="19">
        <v>131</v>
      </c>
      <c r="C133" s="131" t="s">
        <v>807</v>
      </c>
      <c r="D133" s="37" t="s">
        <v>167</v>
      </c>
      <c r="E133" s="125">
        <v>90</v>
      </c>
      <c r="F133" s="125">
        <v>42</v>
      </c>
      <c r="G133" s="125">
        <v>80</v>
      </c>
      <c r="H133" s="125">
        <v>0</v>
      </c>
      <c r="I133" s="125">
        <v>84</v>
      </c>
      <c r="J133" s="125" t="s">
        <v>145</v>
      </c>
      <c r="K133" s="125">
        <v>0</v>
      </c>
      <c r="L133" s="125">
        <v>0</v>
      </c>
      <c r="M133" s="125">
        <v>0</v>
      </c>
      <c r="N133" s="125">
        <v>11</v>
      </c>
      <c r="O133" s="37"/>
      <c r="P133" s="111">
        <v>78</v>
      </c>
      <c r="Q133" s="135" t="s">
        <v>152</v>
      </c>
      <c r="R133" s="37"/>
      <c r="S133" s="37"/>
      <c r="T133" s="136" t="s">
        <v>293</v>
      </c>
      <c r="U133" s="134" t="str">
        <f t="shared" si="2"/>
        <v>83=韩金虎</v>
      </c>
    </row>
    <row r="134" spans="1:21">
      <c r="A134" s="198" t="s">
        <v>444</v>
      </c>
      <c r="B134" s="19">
        <v>132</v>
      </c>
      <c r="C134" s="132" t="s">
        <v>915</v>
      </c>
      <c r="D134" s="37" t="s">
        <v>167</v>
      </c>
      <c r="E134" s="125">
        <v>73</v>
      </c>
      <c r="F134" s="125">
        <v>54</v>
      </c>
      <c r="G134" s="125">
        <v>60</v>
      </c>
      <c r="H134" s="125">
        <v>0</v>
      </c>
      <c r="I134" s="125">
        <v>84</v>
      </c>
      <c r="J134" s="125" t="s">
        <v>145</v>
      </c>
      <c r="K134" s="125">
        <v>0</v>
      </c>
      <c r="L134" s="125">
        <v>0</v>
      </c>
      <c r="M134" s="125">
        <v>0</v>
      </c>
      <c r="N134" s="125">
        <v>69</v>
      </c>
      <c r="O134" s="37"/>
      <c r="P134" s="111">
        <v>79</v>
      </c>
      <c r="Q134" s="135">
        <v>0</v>
      </c>
      <c r="R134" s="37"/>
      <c r="S134" s="37"/>
      <c r="T134" s="136" t="s">
        <v>294</v>
      </c>
      <c r="U134" s="134" t="str">
        <f t="shared" si="2"/>
        <v>84=项文忠</v>
      </c>
    </row>
    <row r="135" spans="1:21">
      <c r="A135" s="198" t="s">
        <v>441</v>
      </c>
      <c r="B135" s="19">
        <v>133</v>
      </c>
      <c r="C135" s="131" t="s">
        <v>811</v>
      </c>
      <c r="D135" s="37" t="s">
        <v>167</v>
      </c>
      <c r="E135" s="125">
        <v>81</v>
      </c>
      <c r="F135" s="125">
        <v>74</v>
      </c>
      <c r="G135" s="125">
        <v>76</v>
      </c>
      <c r="H135" s="125">
        <v>0</v>
      </c>
      <c r="I135" s="125">
        <v>83</v>
      </c>
      <c r="J135" s="125" t="s">
        <v>151</v>
      </c>
      <c r="K135" s="125">
        <v>0</v>
      </c>
      <c r="L135" s="125">
        <v>0</v>
      </c>
      <c r="M135" s="125">
        <v>0</v>
      </c>
      <c r="N135" s="125">
        <v>75</v>
      </c>
      <c r="O135" s="37"/>
      <c r="P135" s="111">
        <v>79</v>
      </c>
      <c r="Q135" s="135">
        <v>5</v>
      </c>
      <c r="R135" s="37"/>
      <c r="S135" s="37"/>
      <c r="T135" s="136" t="s">
        <v>295</v>
      </c>
      <c r="U135" s="134" t="str">
        <f t="shared" si="2"/>
        <v>85=胡伯颜</v>
      </c>
    </row>
    <row r="136" spans="1:21">
      <c r="A136" s="198" t="s">
        <v>440</v>
      </c>
      <c r="B136" s="19">
        <v>134</v>
      </c>
      <c r="C136" s="203" t="s">
        <v>786</v>
      </c>
      <c r="D136" s="37" t="s">
        <v>144</v>
      </c>
      <c r="E136" s="125">
        <v>64</v>
      </c>
      <c r="F136" s="125">
        <v>50</v>
      </c>
      <c r="G136" s="125">
        <v>70</v>
      </c>
      <c r="H136" s="125">
        <v>100</v>
      </c>
      <c r="I136" s="125">
        <v>83</v>
      </c>
      <c r="J136" s="125" t="s">
        <v>145</v>
      </c>
      <c r="K136" s="125">
        <v>500</v>
      </c>
      <c r="L136" s="125">
        <v>200</v>
      </c>
      <c r="M136" s="125">
        <v>200</v>
      </c>
      <c r="N136" s="125">
        <v>88</v>
      </c>
      <c r="O136" s="37"/>
      <c r="P136" s="111">
        <v>79</v>
      </c>
      <c r="Q136" s="135" t="s">
        <v>152</v>
      </c>
      <c r="R136" s="37"/>
      <c r="S136" s="37"/>
      <c r="T136" s="136" t="s">
        <v>296</v>
      </c>
      <c r="U136" s="134" t="str">
        <f t="shared" si="2"/>
        <v>86=方国瑛</v>
      </c>
    </row>
    <row r="137" spans="1:21">
      <c r="A137" s="198" t="s">
        <v>437</v>
      </c>
      <c r="B137" s="19">
        <v>135</v>
      </c>
      <c r="C137" s="132" t="s">
        <v>935</v>
      </c>
      <c r="D137" s="37" t="s">
        <v>167</v>
      </c>
      <c r="E137" s="125">
        <v>65</v>
      </c>
      <c r="F137" s="125">
        <v>73</v>
      </c>
      <c r="G137" s="125">
        <v>54</v>
      </c>
      <c r="H137" s="125">
        <v>0</v>
      </c>
      <c r="I137" s="125">
        <v>83</v>
      </c>
      <c r="J137" s="125" t="s">
        <v>148</v>
      </c>
      <c r="K137" s="125">
        <v>0</v>
      </c>
      <c r="L137" s="125">
        <v>0</v>
      </c>
      <c r="M137" s="125">
        <v>0</v>
      </c>
      <c r="N137" s="125">
        <v>67</v>
      </c>
      <c r="O137" s="37"/>
      <c r="P137" s="111" t="s">
        <v>89</v>
      </c>
      <c r="Q137" s="135">
        <v>0</v>
      </c>
      <c r="R137" s="37"/>
      <c r="S137" s="37"/>
      <c r="T137" s="136" t="s">
        <v>297</v>
      </c>
      <c r="U137" s="134" t="str">
        <f t="shared" si="2"/>
        <v>87=叶德新</v>
      </c>
    </row>
    <row r="138" spans="1:21">
      <c r="A138" s="198" t="s">
        <v>606</v>
      </c>
      <c r="B138" s="19">
        <v>136</v>
      </c>
      <c r="C138" s="132" t="s">
        <v>761</v>
      </c>
      <c r="D138" s="37" t="s">
        <v>167</v>
      </c>
      <c r="E138" s="125">
        <v>37</v>
      </c>
      <c r="F138" s="125">
        <v>91</v>
      </c>
      <c r="G138" s="125">
        <v>21</v>
      </c>
      <c r="H138" s="125">
        <v>0</v>
      </c>
      <c r="I138" s="125">
        <v>83</v>
      </c>
      <c r="J138" s="125" t="s">
        <v>145</v>
      </c>
      <c r="K138" s="125">
        <v>0</v>
      </c>
      <c r="L138" s="125">
        <v>0</v>
      </c>
      <c r="M138" s="125">
        <v>0</v>
      </c>
      <c r="N138" s="125">
        <v>75</v>
      </c>
      <c r="O138" s="37"/>
      <c r="P138" s="111" t="s">
        <v>89</v>
      </c>
      <c r="Q138" s="135">
        <v>5</v>
      </c>
      <c r="R138" s="37"/>
      <c r="S138" s="37"/>
      <c r="T138" s="136" t="s">
        <v>298</v>
      </c>
      <c r="U138" s="134" t="str">
        <f t="shared" si="2"/>
        <v>88=陈基</v>
      </c>
    </row>
    <row r="139" spans="1:21">
      <c r="A139" s="198" t="s">
        <v>605</v>
      </c>
      <c r="B139" s="19">
        <v>137</v>
      </c>
      <c r="C139" s="132" t="s">
        <v>837</v>
      </c>
      <c r="D139" s="37" t="s">
        <v>167</v>
      </c>
      <c r="E139" s="125">
        <v>75</v>
      </c>
      <c r="F139" s="125">
        <v>57</v>
      </c>
      <c r="G139" s="125">
        <v>64</v>
      </c>
      <c r="H139" s="125">
        <v>0</v>
      </c>
      <c r="I139" s="125">
        <v>83</v>
      </c>
      <c r="J139" s="125" t="s">
        <v>148</v>
      </c>
      <c r="K139" s="125">
        <v>0</v>
      </c>
      <c r="L139" s="125">
        <v>0</v>
      </c>
      <c r="M139" s="125">
        <v>0</v>
      </c>
      <c r="N139" s="125">
        <v>24</v>
      </c>
      <c r="O139" s="37"/>
      <c r="P139" s="111" t="s">
        <v>89</v>
      </c>
      <c r="Q139" s="135" t="s">
        <v>152</v>
      </c>
      <c r="R139" s="37"/>
      <c r="S139" s="37"/>
      <c r="T139" s="136" t="s">
        <v>299</v>
      </c>
      <c r="U139" s="134" t="str">
        <f t="shared" si="2"/>
        <v>89=李景隆</v>
      </c>
    </row>
    <row r="140" spans="1:21">
      <c r="A140" s="198" t="s">
        <v>88</v>
      </c>
      <c r="B140" s="19">
        <v>138</v>
      </c>
      <c r="C140" s="202" t="s">
        <v>951</v>
      </c>
      <c r="D140" s="37" t="s">
        <v>144</v>
      </c>
      <c r="E140" s="125">
        <v>80</v>
      </c>
      <c r="F140" s="125">
        <v>63</v>
      </c>
      <c r="G140" s="125">
        <v>50</v>
      </c>
      <c r="H140" s="125">
        <v>100</v>
      </c>
      <c r="I140" s="125">
        <v>83</v>
      </c>
      <c r="J140" s="125" t="s">
        <v>145</v>
      </c>
      <c r="K140" s="125">
        <v>500</v>
      </c>
      <c r="L140" s="125">
        <v>200</v>
      </c>
      <c r="M140" s="125">
        <v>200</v>
      </c>
      <c r="N140" s="125">
        <v>42</v>
      </c>
      <c r="O140" s="37"/>
      <c r="P140" s="111" t="s">
        <v>300</v>
      </c>
      <c r="Q140" s="135">
        <v>0</v>
      </c>
      <c r="R140" s="37"/>
      <c r="S140" s="37"/>
      <c r="T140" s="136" t="s">
        <v>301</v>
      </c>
      <c r="U140" s="134" t="str">
        <f t="shared" si="2"/>
        <v>8A=苑廷标</v>
      </c>
    </row>
    <row r="141" spans="1:21">
      <c r="A141" s="198" t="s">
        <v>93</v>
      </c>
      <c r="B141" s="19">
        <v>139</v>
      </c>
      <c r="C141" s="131" t="s">
        <v>986</v>
      </c>
      <c r="D141" s="37" t="s">
        <v>167</v>
      </c>
      <c r="E141" s="125">
        <v>64</v>
      </c>
      <c r="F141" s="125">
        <v>75</v>
      </c>
      <c r="G141" s="125">
        <v>73</v>
      </c>
      <c r="H141" s="125">
        <v>0</v>
      </c>
      <c r="I141" s="125">
        <v>83</v>
      </c>
      <c r="J141" s="125" t="s">
        <v>145</v>
      </c>
      <c r="K141" s="125">
        <v>0</v>
      </c>
      <c r="L141" s="125">
        <v>0</v>
      </c>
      <c r="M141" s="125">
        <v>0</v>
      </c>
      <c r="N141" s="125">
        <v>69</v>
      </c>
      <c r="O141" s="37"/>
      <c r="P141" s="111" t="s">
        <v>300</v>
      </c>
      <c r="Q141" s="135">
        <v>5</v>
      </c>
      <c r="R141" s="37"/>
      <c r="S141" s="37"/>
      <c r="T141" s="136" t="s">
        <v>302</v>
      </c>
      <c r="U141" s="134" t="str">
        <f t="shared" si="2"/>
        <v>8B=左君弼</v>
      </c>
    </row>
    <row r="142" spans="1:21">
      <c r="A142" s="198" t="s">
        <v>94</v>
      </c>
      <c r="B142" s="19">
        <v>140</v>
      </c>
      <c r="C142" s="131" t="s">
        <v>946</v>
      </c>
      <c r="D142" s="37" t="s">
        <v>167</v>
      </c>
      <c r="E142" s="125">
        <v>64</v>
      </c>
      <c r="F142" s="125">
        <v>69</v>
      </c>
      <c r="G142" s="125">
        <v>69</v>
      </c>
      <c r="H142" s="125">
        <v>0</v>
      </c>
      <c r="I142" s="125">
        <v>82</v>
      </c>
      <c r="J142" s="125" t="s">
        <v>145</v>
      </c>
      <c r="K142" s="125">
        <v>0</v>
      </c>
      <c r="L142" s="125">
        <v>0</v>
      </c>
      <c r="M142" s="125">
        <v>0</v>
      </c>
      <c r="N142" s="125">
        <v>45</v>
      </c>
      <c r="O142" s="37"/>
      <c r="P142" s="111" t="s">
        <v>300</v>
      </c>
      <c r="Q142" s="135" t="s">
        <v>152</v>
      </c>
      <c r="R142" s="37"/>
      <c r="S142" s="37"/>
      <c r="T142" s="136" t="s">
        <v>303</v>
      </c>
      <c r="U142" s="134" t="str">
        <f t="shared" si="2"/>
        <v>8C=俞通源</v>
      </c>
    </row>
    <row r="143" spans="1:21">
      <c r="A143" s="198" t="s">
        <v>96</v>
      </c>
      <c r="B143" s="19">
        <v>141</v>
      </c>
      <c r="C143" s="132" t="s">
        <v>774</v>
      </c>
      <c r="D143" s="37" t="s">
        <v>167</v>
      </c>
      <c r="E143" s="125">
        <v>40</v>
      </c>
      <c r="F143" s="125">
        <v>80</v>
      </c>
      <c r="G143" s="125">
        <v>39</v>
      </c>
      <c r="H143" s="125">
        <v>0</v>
      </c>
      <c r="I143" s="125">
        <v>82</v>
      </c>
      <c r="J143" s="125" t="s">
        <v>148</v>
      </c>
      <c r="K143" s="125">
        <v>0</v>
      </c>
      <c r="L143" s="125">
        <v>0</v>
      </c>
      <c r="M143" s="125">
        <v>0</v>
      </c>
      <c r="N143" s="125">
        <v>63</v>
      </c>
      <c r="O143" s="37"/>
      <c r="P143" s="111" t="s">
        <v>90</v>
      </c>
      <c r="Q143" s="135">
        <v>0</v>
      </c>
      <c r="R143" s="37"/>
      <c r="S143" s="37"/>
      <c r="T143" s="136" t="s">
        <v>304</v>
      </c>
      <c r="U143" s="134" t="str">
        <f t="shared" si="2"/>
        <v>8D=戴寿</v>
      </c>
    </row>
    <row r="144" spans="1:21">
      <c r="A144" s="198" t="s">
        <v>97</v>
      </c>
      <c r="B144" s="127">
        <v>142</v>
      </c>
      <c r="C144" s="131" t="s">
        <v>950</v>
      </c>
      <c r="D144" s="37" t="s">
        <v>167</v>
      </c>
      <c r="E144" s="125">
        <v>68</v>
      </c>
      <c r="F144" s="125">
        <v>73</v>
      </c>
      <c r="G144" s="125">
        <v>53</v>
      </c>
      <c r="H144" s="125">
        <v>0</v>
      </c>
      <c r="I144" s="125">
        <v>81</v>
      </c>
      <c r="J144" s="125" t="s">
        <v>145</v>
      </c>
      <c r="K144" s="125">
        <v>0</v>
      </c>
      <c r="L144" s="125">
        <v>0</v>
      </c>
      <c r="M144" s="125">
        <v>0</v>
      </c>
      <c r="N144" s="125">
        <v>68</v>
      </c>
      <c r="O144" s="37"/>
      <c r="P144" s="111" t="s">
        <v>90</v>
      </c>
      <c r="Q144" s="135">
        <v>5</v>
      </c>
      <c r="R144" s="37"/>
      <c r="S144" s="37"/>
      <c r="T144" s="136" t="s">
        <v>305</v>
      </c>
      <c r="U144" s="134" t="str">
        <f t="shared" si="2"/>
        <v>8E=袁义</v>
      </c>
    </row>
    <row r="145" spans="1:21">
      <c r="A145" s="198" t="s">
        <v>100</v>
      </c>
      <c r="B145" s="19">
        <v>143</v>
      </c>
      <c r="C145" s="131" t="s">
        <v>755</v>
      </c>
      <c r="D145" s="37" t="s">
        <v>167</v>
      </c>
      <c r="E145" s="125">
        <v>83</v>
      </c>
      <c r="F145" s="125">
        <v>63</v>
      </c>
      <c r="G145" s="125">
        <v>77</v>
      </c>
      <c r="H145" s="125">
        <v>0</v>
      </c>
      <c r="I145" s="125">
        <v>81</v>
      </c>
      <c r="J145" s="125" t="s">
        <v>151</v>
      </c>
      <c r="K145" s="125">
        <v>0</v>
      </c>
      <c r="L145" s="125">
        <v>0</v>
      </c>
      <c r="M145" s="125">
        <v>0</v>
      </c>
      <c r="N145" s="125">
        <v>78</v>
      </c>
      <c r="O145" s="37"/>
      <c r="P145" s="111" t="s">
        <v>90</v>
      </c>
      <c r="Q145" s="135" t="s">
        <v>152</v>
      </c>
      <c r="R145" s="37"/>
      <c r="S145" s="37"/>
      <c r="T145" s="136" t="s">
        <v>306</v>
      </c>
      <c r="U145" s="134" t="str">
        <f t="shared" si="2"/>
        <v>8F=常横</v>
      </c>
    </row>
    <row r="146" spans="1:21">
      <c r="A146" s="198" t="s">
        <v>552</v>
      </c>
      <c r="B146" s="19">
        <v>144</v>
      </c>
      <c r="C146" s="132" t="s">
        <v>851</v>
      </c>
      <c r="D146" s="37" t="s">
        <v>167</v>
      </c>
      <c r="E146" s="125">
        <v>42</v>
      </c>
      <c r="F146" s="125">
        <v>90</v>
      </c>
      <c r="G146" s="125">
        <v>18</v>
      </c>
      <c r="H146" s="125">
        <v>0</v>
      </c>
      <c r="I146" s="125">
        <v>80</v>
      </c>
      <c r="J146" s="125" t="s">
        <v>148</v>
      </c>
      <c r="K146" s="125">
        <v>0</v>
      </c>
      <c r="L146" s="125">
        <v>0</v>
      </c>
      <c r="M146" s="125">
        <v>0</v>
      </c>
      <c r="N146" s="125">
        <v>53</v>
      </c>
      <c r="O146" s="37"/>
      <c r="P146" s="111">
        <v>81</v>
      </c>
      <c r="Q146" s="135">
        <v>0</v>
      </c>
      <c r="R146" s="37"/>
      <c r="S146" s="37"/>
      <c r="T146" s="136" t="s">
        <v>307</v>
      </c>
      <c r="U146" s="134" t="str">
        <f t="shared" si="2"/>
        <v>90=刘桢</v>
      </c>
    </row>
    <row r="147" spans="1:21">
      <c r="A147" s="198" t="s">
        <v>547</v>
      </c>
      <c r="B147" s="19">
        <v>145</v>
      </c>
      <c r="C147" s="132" t="s">
        <v>944</v>
      </c>
      <c r="D147" s="37" t="s">
        <v>167</v>
      </c>
      <c r="E147" s="125">
        <v>79</v>
      </c>
      <c r="F147" s="125">
        <v>57</v>
      </c>
      <c r="G147" s="125">
        <v>76</v>
      </c>
      <c r="H147" s="125">
        <v>0</v>
      </c>
      <c r="I147" s="125">
        <v>80</v>
      </c>
      <c r="J147" s="125" t="s">
        <v>145</v>
      </c>
      <c r="K147" s="125">
        <v>0</v>
      </c>
      <c r="L147" s="125">
        <v>0</v>
      </c>
      <c r="M147" s="125">
        <v>0</v>
      </c>
      <c r="N147" s="125">
        <v>71</v>
      </c>
      <c r="O147" s="37"/>
      <c r="P147" s="111">
        <v>81</v>
      </c>
      <c r="Q147" s="135">
        <v>5</v>
      </c>
      <c r="R147" s="37"/>
      <c r="S147" s="37"/>
      <c r="T147" s="136" t="s">
        <v>308</v>
      </c>
      <c r="U147" s="134" t="str">
        <f t="shared" si="2"/>
        <v>91=俞通海</v>
      </c>
    </row>
    <row r="148" spans="1:21">
      <c r="A148" s="198" t="s">
        <v>538</v>
      </c>
      <c r="B148" s="19">
        <v>146</v>
      </c>
      <c r="C148" s="202" t="s">
        <v>890</v>
      </c>
      <c r="D148" s="37" t="s">
        <v>144</v>
      </c>
      <c r="E148" s="125">
        <v>46</v>
      </c>
      <c r="F148" s="125">
        <v>95</v>
      </c>
      <c r="G148" s="125">
        <v>28</v>
      </c>
      <c r="H148" s="125">
        <v>100</v>
      </c>
      <c r="I148" s="125">
        <v>80</v>
      </c>
      <c r="J148" s="125" t="s">
        <v>148</v>
      </c>
      <c r="K148" s="125">
        <v>500</v>
      </c>
      <c r="L148" s="125">
        <v>200</v>
      </c>
      <c r="M148" s="125">
        <v>200</v>
      </c>
      <c r="N148" s="125">
        <v>91</v>
      </c>
      <c r="O148" s="37"/>
      <c r="P148" s="111">
        <v>81</v>
      </c>
      <c r="Q148" s="135" t="s">
        <v>152</v>
      </c>
      <c r="R148" s="37"/>
      <c r="S148" s="37"/>
      <c r="T148" s="136" t="s">
        <v>309</v>
      </c>
      <c r="U148" s="134" t="str">
        <f t="shared" si="2"/>
        <v>92=宋濂</v>
      </c>
    </row>
    <row r="149" spans="1:21">
      <c r="A149" s="198" t="s">
        <v>535</v>
      </c>
      <c r="B149" s="19">
        <v>147</v>
      </c>
      <c r="C149" s="131" t="s">
        <v>901</v>
      </c>
      <c r="D149" s="37" t="s">
        <v>167</v>
      </c>
      <c r="E149" s="125">
        <v>86</v>
      </c>
      <c r="F149" s="125">
        <v>70</v>
      </c>
      <c r="G149" s="125">
        <v>81</v>
      </c>
      <c r="H149" s="125">
        <v>0</v>
      </c>
      <c r="I149" s="125">
        <v>80</v>
      </c>
      <c r="J149" s="125" t="s">
        <v>151</v>
      </c>
      <c r="K149" s="125">
        <v>0</v>
      </c>
      <c r="L149" s="125">
        <v>0</v>
      </c>
      <c r="M149" s="125">
        <v>0</v>
      </c>
      <c r="N149" s="125">
        <v>59</v>
      </c>
      <c r="O149" s="37"/>
      <c r="P149" s="111">
        <v>82</v>
      </c>
      <c r="Q149" s="135">
        <v>0</v>
      </c>
      <c r="R149" s="37"/>
      <c r="S149" s="37"/>
      <c r="T149" s="136" t="s">
        <v>310</v>
      </c>
      <c r="U149" s="134" t="str">
        <f t="shared" si="2"/>
        <v>93=脱彦迪</v>
      </c>
    </row>
    <row r="150" spans="1:21">
      <c r="A150" s="198" t="s">
        <v>526</v>
      </c>
      <c r="B150" s="19">
        <v>148</v>
      </c>
      <c r="C150" s="132" t="s">
        <v>843</v>
      </c>
      <c r="D150" s="37" t="s">
        <v>167</v>
      </c>
      <c r="E150" s="125">
        <v>82</v>
      </c>
      <c r="F150" s="125">
        <v>62</v>
      </c>
      <c r="G150" s="125">
        <v>75</v>
      </c>
      <c r="H150" s="125">
        <v>0</v>
      </c>
      <c r="I150" s="125">
        <v>80</v>
      </c>
      <c r="J150" s="125" t="s">
        <v>148</v>
      </c>
      <c r="K150" s="125">
        <v>0</v>
      </c>
      <c r="L150" s="125">
        <v>0</v>
      </c>
      <c r="M150" s="125">
        <v>0</v>
      </c>
      <c r="N150" s="125">
        <v>71</v>
      </c>
      <c r="O150" s="37"/>
      <c r="P150" s="111">
        <v>82</v>
      </c>
      <c r="Q150" s="135">
        <v>5</v>
      </c>
      <c r="R150" s="37"/>
      <c r="S150" s="37"/>
      <c r="T150" s="136" t="s">
        <v>311</v>
      </c>
      <c r="U150" s="134" t="str">
        <f t="shared" si="2"/>
        <v>94=梁云</v>
      </c>
    </row>
    <row r="151" spans="1:21">
      <c r="A151" s="198" t="s">
        <v>511</v>
      </c>
      <c r="B151" s="19">
        <v>149</v>
      </c>
      <c r="C151" s="132" t="s">
        <v>829</v>
      </c>
      <c r="D151" s="37" t="s">
        <v>167</v>
      </c>
      <c r="E151" s="125">
        <v>60</v>
      </c>
      <c r="F151" s="125">
        <v>90</v>
      </c>
      <c r="G151" s="125">
        <v>54</v>
      </c>
      <c r="H151" s="125">
        <v>0</v>
      </c>
      <c r="I151" s="125">
        <v>80</v>
      </c>
      <c r="J151" s="125" t="s">
        <v>148</v>
      </c>
      <c r="K151" s="125">
        <v>0</v>
      </c>
      <c r="L151" s="125">
        <v>0</v>
      </c>
      <c r="M151" s="125">
        <v>0</v>
      </c>
      <c r="N151" s="125">
        <v>78</v>
      </c>
      <c r="O151" s="37"/>
      <c r="P151" s="111">
        <v>82</v>
      </c>
      <c r="Q151" s="135" t="s">
        <v>152</v>
      </c>
      <c r="R151" s="37"/>
      <c r="S151" s="37"/>
      <c r="T151" s="136" t="s">
        <v>312</v>
      </c>
      <c r="U151" s="134" t="str">
        <f t="shared" si="2"/>
        <v>95=解观</v>
      </c>
    </row>
    <row r="152" spans="1:21">
      <c r="A152" s="198" t="s">
        <v>506</v>
      </c>
      <c r="B152" s="19">
        <v>150</v>
      </c>
      <c r="C152" s="203" t="s">
        <v>790</v>
      </c>
      <c r="D152" s="37" t="s">
        <v>144</v>
      </c>
      <c r="E152" s="125">
        <v>87</v>
      </c>
      <c r="F152" s="125">
        <v>85</v>
      </c>
      <c r="G152" s="125">
        <v>85</v>
      </c>
      <c r="H152" s="125">
        <v>100</v>
      </c>
      <c r="I152" s="125">
        <v>80</v>
      </c>
      <c r="J152" s="125" t="s">
        <v>145</v>
      </c>
      <c r="K152" s="125">
        <v>500</v>
      </c>
      <c r="L152" s="125">
        <v>200</v>
      </c>
      <c r="M152" s="125">
        <v>200</v>
      </c>
      <c r="N152" s="125">
        <v>62</v>
      </c>
      <c r="O152" s="37"/>
      <c r="P152" s="111" t="s">
        <v>313</v>
      </c>
      <c r="Q152" s="135">
        <v>0</v>
      </c>
      <c r="R152" s="37"/>
      <c r="S152" s="37"/>
      <c r="T152" s="136" t="s">
        <v>314</v>
      </c>
      <c r="U152" s="134" t="str">
        <f t="shared" si="2"/>
        <v>96=冯国用</v>
      </c>
    </row>
    <row r="153" spans="1:21">
      <c r="A153" s="198" t="s">
        <v>501</v>
      </c>
      <c r="B153" s="19">
        <v>151</v>
      </c>
      <c r="C153" s="132" t="s">
        <v>860</v>
      </c>
      <c r="D153" s="37" t="s">
        <v>167</v>
      </c>
      <c r="E153" s="125">
        <v>65</v>
      </c>
      <c r="F153" s="125">
        <v>98</v>
      </c>
      <c r="G153" s="125">
        <v>35</v>
      </c>
      <c r="H153" s="125">
        <v>0</v>
      </c>
      <c r="I153" s="125">
        <v>80</v>
      </c>
      <c r="J153" s="125" t="s">
        <v>148</v>
      </c>
      <c r="K153" s="125">
        <v>0</v>
      </c>
      <c r="L153" s="125">
        <v>0</v>
      </c>
      <c r="M153" s="125">
        <v>0</v>
      </c>
      <c r="N153" s="125">
        <v>90</v>
      </c>
      <c r="O153" s="37"/>
      <c r="P153" s="111" t="s">
        <v>313</v>
      </c>
      <c r="Q153" s="135">
        <v>5</v>
      </c>
      <c r="R153" s="37"/>
      <c r="S153" s="37"/>
      <c r="T153" s="136" t="s">
        <v>315</v>
      </c>
      <c r="U153" s="134" t="str">
        <f t="shared" si="2"/>
        <v>97=罗贯中</v>
      </c>
    </row>
    <row r="154" spans="1:21">
      <c r="A154" s="198" t="s">
        <v>491</v>
      </c>
      <c r="B154" s="19">
        <v>152</v>
      </c>
      <c r="C154" s="131" t="s">
        <v>902</v>
      </c>
      <c r="D154" s="37" t="s">
        <v>167</v>
      </c>
      <c r="E154" s="125">
        <v>61</v>
      </c>
      <c r="F154" s="125">
        <v>38</v>
      </c>
      <c r="G154" s="125">
        <v>42</v>
      </c>
      <c r="H154" s="125">
        <v>0</v>
      </c>
      <c r="I154" s="125">
        <v>79</v>
      </c>
      <c r="J154" s="125" t="s">
        <v>148</v>
      </c>
      <c r="K154" s="125">
        <v>0</v>
      </c>
      <c r="L154" s="125">
        <v>0</v>
      </c>
      <c r="M154" s="125">
        <v>0</v>
      </c>
      <c r="N154" s="125">
        <v>33</v>
      </c>
      <c r="O154" s="37"/>
      <c r="P154" s="111" t="s">
        <v>313</v>
      </c>
      <c r="Q154" s="135" t="s">
        <v>152</v>
      </c>
      <c r="R154" s="37"/>
      <c r="S154" s="37"/>
      <c r="T154" s="136" t="s">
        <v>316</v>
      </c>
      <c r="U154" s="134" t="str">
        <f t="shared" si="2"/>
        <v>98=万胜</v>
      </c>
    </row>
    <row r="155" spans="1:21">
      <c r="A155" s="198" t="s">
        <v>490</v>
      </c>
      <c r="B155" s="19">
        <v>153</v>
      </c>
      <c r="C155" s="131" t="s">
        <v>876</v>
      </c>
      <c r="D155" s="37" t="s">
        <v>167</v>
      </c>
      <c r="E155" s="125">
        <v>67</v>
      </c>
      <c r="F155" s="125">
        <v>92</v>
      </c>
      <c r="G155" s="125">
        <v>35</v>
      </c>
      <c r="H155" s="125">
        <v>0</v>
      </c>
      <c r="I155" s="125">
        <v>79</v>
      </c>
      <c r="J155" s="125" t="s">
        <v>148</v>
      </c>
      <c r="K155" s="125">
        <v>0</v>
      </c>
      <c r="L155" s="125">
        <v>0</v>
      </c>
      <c r="M155" s="125">
        <v>0</v>
      </c>
      <c r="N155" s="125">
        <v>73</v>
      </c>
      <c r="O155" s="37"/>
      <c r="P155" s="111" t="s">
        <v>317</v>
      </c>
      <c r="Q155" s="135">
        <v>0</v>
      </c>
      <c r="R155" s="37"/>
      <c r="S155" s="37"/>
      <c r="T155" s="136" t="s">
        <v>318</v>
      </c>
      <c r="U155" s="134" t="str">
        <f t="shared" si="2"/>
        <v>99=欧阳伦</v>
      </c>
    </row>
    <row r="156" spans="1:21">
      <c r="A156" s="198" t="s">
        <v>107</v>
      </c>
      <c r="B156" s="19">
        <v>154</v>
      </c>
      <c r="C156" s="132" t="s">
        <v>841</v>
      </c>
      <c r="D156" s="37" t="s">
        <v>167</v>
      </c>
      <c r="E156" s="125">
        <v>67</v>
      </c>
      <c r="F156" s="125">
        <v>72</v>
      </c>
      <c r="G156" s="125">
        <v>67</v>
      </c>
      <c r="H156" s="125">
        <v>0</v>
      </c>
      <c r="I156" s="125">
        <v>79</v>
      </c>
      <c r="J156" s="125" t="s">
        <v>151</v>
      </c>
      <c r="K156" s="125">
        <v>0</v>
      </c>
      <c r="L156" s="125">
        <v>0</v>
      </c>
      <c r="M156" s="125">
        <v>0</v>
      </c>
      <c r="N156" s="125">
        <v>76</v>
      </c>
      <c r="O156" s="37"/>
      <c r="P156" s="111" t="s">
        <v>317</v>
      </c>
      <c r="Q156" s="135">
        <v>5</v>
      </c>
      <c r="R156" s="37"/>
      <c r="S156" s="37"/>
      <c r="T156" s="136" t="s">
        <v>319</v>
      </c>
      <c r="U156" s="134" t="str">
        <f t="shared" si="2"/>
        <v>9A=李喜喜</v>
      </c>
    </row>
    <row r="157" spans="1:21">
      <c r="A157" s="198" t="s">
        <v>108</v>
      </c>
      <c r="B157" s="19">
        <v>155</v>
      </c>
      <c r="C157" s="131" t="s">
        <v>867</v>
      </c>
      <c r="D157" s="37" t="s">
        <v>167</v>
      </c>
      <c r="E157" s="125">
        <v>47</v>
      </c>
      <c r="F157" s="125">
        <v>81</v>
      </c>
      <c r="G157" s="125">
        <v>34</v>
      </c>
      <c r="H157" s="125">
        <v>0</v>
      </c>
      <c r="I157" s="125">
        <v>78</v>
      </c>
      <c r="J157" s="125" t="s">
        <v>148</v>
      </c>
      <c r="K157" s="125">
        <v>0</v>
      </c>
      <c r="L157" s="125">
        <v>0</v>
      </c>
      <c r="M157" s="125">
        <v>0</v>
      </c>
      <c r="N157" s="125">
        <v>63</v>
      </c>
      <c r="O157" s="37"/>
      <c r="P157" s="111" t="s">
        <v>317</v>
      </c>
      <c r="Q157" s="135" t="s">
        <v>152</v>
      </c>
      <c r="R157" s="37"/>
      <c r="S157" s="37"/>
      <c r="T157" s="136" t="s">
        <v>320</v>
      </c>
      <c r="U157" s="134" t="str">
        <f t="shared" si="2"/>
        <v>9B=明升</v>
      </c>
    </row>
    <row r="158" spans="1:21">
      <c r="A158" s="198" t="s">
        <v>109</v>
      </c>
      <c r="B158" s="19">
        <v>156</v>
      </c>
      <c r="C158" s="131" t="s">
        <v>917</v>
      </c>
      <c r="D158" s="37" t="s">
        <v>167</v>
      </c>
      <c r="E158" s="125">
        <v>73</v>
      </c>
      <c r="F158" s="125">
        <v>64</v>
      </c>
      <c r="G158" s="125">
        <v>66</v>
      </c>
      <c r="H158" s="125">
        <v>0</v>
      </c>
      <c r="I158" s="125">
        <v>78</v>
      </c>
      <c r="J158" s="125" t="s">
        <v>148</v>
      </c>
      <c r="K158" s="125">
        <v>0</v>
      </c>
      <c r="L158" s="125">
        <v>0</v>
      </c>
      <c r="M158" s="125">
        <v>0</v>
      </c>
      <c r="N158" s="125">
        <v>75</v>
      </c>
      <c r="O158" s="37"/>
      <c r="P158" s="111" t="s">
        <v>321</v>
      </c>
      <c r="Q158" s="135">
        <v>0</v>
      </c>
      <c r="R158" s="37"/>
      <c r="S158" s="37"/>
      <c r="T158" s="136" t="s">
        <v>322</v>
      </c>
      <c r="U158" s="134" t="str">
        <f t="shared" si="2"/>
        <v>9C=肖定邦</v>
      </c>
    </row>
    <row r="159" spans="1:21">
      <c r="A159" s="198" t="s">
        <v>110</v>
      </c>
      <c r="B159" s="19">
        <v>157</v>
      </c>
      <c r="C159" s="132" t="s">
        <v>777</v>
      </c>
      <c r="D159" s="37" t="s">
        <v>167</v>
      </c>
      <c r="E159" s="125">
        <v>67</v>
      </c>
      <c r="F159" s="125">
        <v>73</v>
      </c>
      <c r="G159" s="125">
        <v>52</v>
      </c>
      <c r="H159" s="125">
        <v>0</v>
      </c>
      <c r="I159" s="125">
        <v>78</v>
      </c>
      <c r="J159" s="125" t="s">
        <v>145</v>
      </c>
      <c r="K159" s="125">
        <v>0</v>
      </c>
      <c r="L159" s="125">
        <v>0</v>
      </c>
      <c r="M159" s="125">
        <v>0</v>
      </c>
      <c r="N159" s="125">
        <v>60</v>
      </c>
      <c r="O159" s="37"/>
      <c r="P159" s="111" t="s">
        <v>321</v>
      </c>
      <c r="Q159" s="135">
        <v>5</v>
      </c>
      <c r="R159" s="37"/>
      <c r="S159" s="37"/>
      <c r="T159" s="136" t="s">
        <v>323</v>
      </c>
      <c r="U159" s="134" t="str">
        <f t="shared" si="2"/>
        <v>9D=邓镇</v>
      </c>
    </row>
    <row r="160" spans="1:21">
      <c r="A160" s="198" t="s">
        <v>112</v>
      </c>
      <c r="B160" s="19">
        <v>158</v>
      </c>
      <c r="C160" s="202" t="s">
        <v>926</v>
      </c>
      <c r="D160" s="37" t="s">
        <v>144</v>
      </c>
      <c r="E160" s="125">
        <v>70</v>
      </c>
      <c r="F160" s="125">
        <v>66</v>
      </c>
      <c r="G160" s="125">
        <v>78</v>
      </c>
      <c r="H160" s="125">
        <v>100</v>
      </c>
      <c r="I160" s="125">
        <v>78</v>
      </c>
      <c r="J160" s="125" t="s">
        <v>151</v>
      </c>
      <c r="K160" s="125">
        <v>500</v>
      </c>
      <c r="L160" s="125">
        <v>200</v>
      </c>
      <c r="M160" s="125">
        <v>200</v>
      </c>
      <c r="N160" s="125">
        <v>75</v>
      </c>
      <c r="O160" s="37"/>
      <c r="P160" s="111" t="s">
        <v>321</v>
      </c>
      <c r="Q160" s="135" t="s">
        <v>152</v>
      </c>
      <c r="R160" s="37"/>
      <c r="S160" s="37"/>
      <c r="T160" s="136" t="s">
        <v>324</v>
      </c>
      <c r="U160" s="134" t="str">
        <f t="shared" si="2"/>
        <v>9E=薛凤缟</v>
      </c>
    </row>
    <row r="161" spans="1:21">
      <c r="A161" s="198" t="s">
        <v>113</v>
      </c>
      <c r="B161" s="19">
        <v>159</v>
      </c>
      <c r="C161" s="131" t="s">
        <v>931</v>
      </c>
      <c r="D161" s="37" t="s">
        <v>167</v>
      </c>
      <c r="E161" s="125">
        <v>80</v>
      </c>
      <c r="F161" s="125">
        <v>34</v>
      </c>
      <c r="G161" s="125">
        <v>73</v>
      </c>
      <c r="H161" s="125">
        <v>0</v>
      </c>
      <c r="I161" s="125">
        <v>78</v>
      </c>
      <c r="J161" s="125" t="s">
        <v>151</v>
      </c>
      <c r="K161" s="125">
        <v>0</v>
      </c>
      <c r="L161" s="125">
        <v>0</v>
      </c>
      <c r="M161" s="125">
        <v>0</v>
      </c>
      <c r="N161" s="125">
        <v>54</v>
      </c>
      <c r="O161" s="37"/>
      <c r="P161" s="111" t="s">
        <v>325</v>
      </c>
      <c r="Q161" s="135">
        <v>0</v>
      </c>
      <c r="R161" s="37"/>
      <c r="S161" s="37"/>
      <c r="T161" s="136" t="s">
        <v>326</v>
      </c>
      <c r="U161" s="134" t="str">
        <f t="shared" si="2"/>
        <v>9F=杨完者</v>
      </c>
    </row>
    <row r="162" spans="1:21">
      <c r="A162" s="198" t="s">
        <v>114</v>
      </c>
      <c r="B162" s="19">
        <v>160</v>
      </c>
      <c r="C162" s="131" t="s">
        <v>823</v>
      </c>
      <c r="D162" s="37" t="s">
        <v>167</v>
      </c>
      <c r="E162" s="125">
        <v>80</v>
      </c>
      <c r="F162" s="125">
        <v>70</v>
      </c>
      <c r="G162" s="125">
        <v>77</v>
      </c>
      <c r="H162" s="125">
        <v>0</v>
      </c>
      <c r="I162" s="125">
        <v>78</v>
      </c>
      <c r="J162" s="125" t="s">
        <v>151</v>
      </c>
      <c r="K162" s="125">
        <v>0</v>
      </c>
      <c r="L162" s="125">
        <v>0</v>
      </c>
      <c r="M162" s="125">
        <v>0</v>
      </c>
      <c r="N162" s="125">
        <v>68</v>
      </c>
      <c r="O162" s="37"/>
      <c r="P162" s="111" t="s">
        <v>325</v>
      </c>
      <c r="Q162" s="135">
        <v>5</v>
      </c>
      <c r="R162" s="37"/>
      <c r="S162" s="37"/>
      <c r="T162" s="136" t="s">
        <v>327</v>
      </c>
      <c r="U162" s="134" t="str">
        <f t="shared" si="2"/>
        <v>A0=华云龙</v>
      </c>
    </row>
    <row r="163" spans="1:21">
      <c r="A163" s="198" t="s">
        <v>126</v>
      </c>
      <c r="B163" s="19">
        <v>161</v>
      </c>
      <c r="C163" s="132" t="s">
        <v>863</v>
      </c>
      <c r="D163" s="37" t="s">
        <v>167</v>
      </c>
      <c r="E163" s="125">
        <v>42</v>
      </c>
      <c r="F163" s="125">
        <v>78</v>
      </c>
      <c r="G163" s="125">
        <v>22</v>
      </c>
      <c r="H163" s="125">
        <v>0</v>
      </c>
      <c r="I163" s="125">
        <v>78</v>
      </c>
      <c r="J163" s="125" t="s">
        <v>148</v>
      </c>
      <c r="K163" s="125">
        <v>0</v>
      </c>
      <c r="L163" s="125">
        <v>0</v>
      </c>
      <c r="M163" s="125">
        <v>0</v>
      </c>
      <c r="N163" s="125">
        <v>16</v>
      </c>
      <c r="O163" s="37"/>
      <c r="P163" s="111" t="s">
        <v>325</v>
      </c>
      <c r="Q163" s="135" t="s">
        <v>152</v>
      </c>
      <c r="R163" s="37"/>
      <c r="S163" s="37"/>
      <c r="T163" s="136" t="s">
        <v>328</v>
      </c>
      <c r="U163" s="134" t="str">
        <f t="shared" si="2"/>
        <v>A1=马兰</v>
      </c>
    </row>
    <row r="164" spans="1:21">
      <c r="A164" s="198" t="s">
        <v>313</v>
      </c>
      <c r="B164" s="19">
        <v>162</v>
      </c>
      <c r="C164" s="132" t="s">
        <v>828</v>
      </c>
      <c r="D164" s="37" t="s">
        <v>167</v>
      </c>
      <c r="E164" s="125">
        <v>74</v>
      </c>
      <c r="F164" s="125">
        <v>58</v>
      </c>
      <c r="G164" s="125">
        <v>80</v>
      </c>
      <c r="H164" s="125">
        <v>0</v>
      </c>
      <c r="I164" s="125">
        <v>77</v>
      </c>
      <c r="J164" s="125" t="s">
        <v>148</v>
      </c>
      <c r="K164" s="125">
        <v>0</v>
      </c>
      <c r="L164" s="125">
        <v>0</v>
      </c>
      <c r="M164" s="125">
        <v>0</v>
      </c>
      <c r="N164" s="125">
        <v>64</v>
      </c>
      <c r="O164" s="37"/>
      <c r="P164" s="111" t="s">
        <v>329</v>
      </c>
      <c r="Q164" s="135">
        <v>0</v>
      </c>
      <c r="R164" s="37"/>
      <c r="S164" s="37"/>
      <c r="T164" s="136" t="s">
        <v>330</v>
      </c>
      <c r="U164" s="134" t="str">
        <f t="shared" si="2"/>
        <v>A2=焦庭</v>
      </c>
    </row>
    <row r="165" spans="1:21">
      <c r="A165" s="198" t="s">
        <v>317</v>
      </c>
      <c r="B165" s="19">
        <v>163</v>
      </c>
      <c r="C165" s="132" t="s">
        <v>853</v>
      </c>
      <c r="D165" s="37" t="s">
        <v>167</v>
      </c>
      <c r="E165" s="125">
        <v>51</v>
      </c>
      <c r="F165" s="125">
        <v>68</v>
      </c>
      <c r="G165" s="125">
        <v>50</v>
      </c>
      <c r="H165" s="125">
        <v>0</v>
      </c>
      <c r="I165" s="125">
        <v>77</v>
      </c>
      <c r="J165" s="125" t="s">
        <v>145</v>
      </c>
      <c r="K165" s="125">
        <v>0</v>
      </c>
      <c r="L165" s="125">
        <v>0</v>
      </c>
      <c r="M165" s="125">
        <v>0</v>
      </c>
      <c r="N165" s="125">
        <v>74</v>
      </c>
      <c r="O165" s="37"/>
      <c r="P165" s="111" t="s">
        <v>329</v>
      </c>
      <c r="Q165" s="135">
        <v>5</v>
      </c>
      <c r="R165" s="37"/>
      <c r="S165" s="37"/>
      <c r="T165" s="136" t="s">
        <v>331</v>
      </c>
      <c r="U165" s="134" t="str">
        <f t="shared" si="2"/>
        <v>A3=陆仲亨</v>
      </c>
    </row>
    <row r="166" spans="1:21">
      <c r="A166" s="198" t="s">
        <v>321</v>
      </c>
      <c r="B166" s="19">
        <v>164</v>
      </c>
      <c r="C166" s="131" t="s">
        <v>798</v>
      </c>
      <c r="D166" s="37" t="s">
        <v>167</v>
      </c>
      <c r="E166" s="125">
        <v>79</v>
      </c>
      <c r="F166" s="125">
        <v>56</v>
      </c>
      <c r="G166" s="125">
        <v>77</v>
      </c>
      <c r="H166" s="125">
        <v>0</v>
      </c>
      <c r="I166" s="125">
        <v>77</v>
      </c>
      <c r="J166" s="125" t="s">
        <v>151</v>
      </c>
      <c r="K166" s="125">
        <v>0</v>
      </c>
      <c r="L166" s="125">
        <v>0</v>
      </c>
      <c r="M166" s="125">
        <v>0</v>
      </c>
      <c r="N166" s="125">
        <v>74</v>
      </c>
      <c r="O166" s="37"/>
      <c r="P166" s="111" t="s">
        <v>329</v>
      </c>
      <c r="Q166" s="135" t="s">
        <v>152</v>
      </c>
      <c r="R166" s="37"/>
      <c r="S166" s="37"/>
      <c r="T166" s="136" t="s">
        <v>332</v>
      </c>
      <c r="U166" s="134" t="str">
        <f t="shared" si="2"/>
        <v>A4=固大英</v>
      </c>
    </row>
    <row r="167" spans="1:21">
      <c r="A167" s="198" t="s">
        <v>325</v>
      </c>
      <c r="B167" s="19">
        <v>165</v>
      </c>
      <c r="C167" s="131" t="s">
        <v>966</v>
      </c>
      <c r="D167" s="37" t="s">
        <v>167</v>
      </c>
      <c r="E167" s="125">
        <v>93</v>
      </c>
      <c r="F167" s="125">
        <v>60</v>
      </c>
      <c r="G167" s="125">
        <v>97</v>
      </c>
      <c r="H167" s="125">
        <v>0</v>
      </c>
      <c r="I167" s="125">
        <v>77</v>
      </c>
      <c r="J167" s="125" t="s">
        <v>151</v>
      </c>
      <c r="K167" s="125">
        <v>0</v>
      </c>
      <c r="L167" s="125">
        <v>0</v>
      </c>
      <c r="M167" s="125">
        <v>0</v>
      </c>
      <c r="N167" s="125">
        <v>80</v>
      </c>
      <c r="O167" s="37"/>
      <c r="P167" s="111" t="s">
        <v>333</v>
      </c>
      <c r="Q167" s="135">
        <v>0</v>
      </c>
      <c r="R167" s="37"/>
      <c r="S167" s="37"/>
      <c r="T167" s="136" t="s">
        <v>334</v>
      </c>
      <c r="U167" s="134" t="str">
        <f t="shared" si="2"/>
        <v>A5=张兴祖</v>
      </c>
    </row>
    <row r="168" spans="1:21">
      <c r="A168" s="198" t="s">
        <v>329</v>
      </c>
      <c r="B168" s="19">
        <v>166</v>
      </c>
      <c r="C168" s="132" t="s">
        <v>820</v>
      </c>
      <c r="D168" s="37" t="s">
        <v>167</v>
      </c>
      <c r="E168" s="125">
        <v>86</v>
      </c>
      <c r="F168" s="125">
        <v>76</v>
      </c>
      <c r="G168" s="125">
        <v>70</v>
      </c>
      <c r="H168" s="125">
        <v>0</v>
      </c>
      <c r="I168" s="125">
        <v>77</v>
      </c>
      <c r="J168" s="125" t="s">
        <v>145</v>
      </c>
      <c r="K168" s="125">
        <v>0</v>
      </c>
      <c r="L168" s="125">
        <v>0</v>
      </c>
      <c r="M168" s="125">
        <v>0</v>
      </c>
      <c r="N168" s="125">
        <v>52</v>
      </c>
      <c r="O168" s="37"/>
      <c r="P168" s="111" t="s">
        <v>333</v>
      </c>
      <c r="Q168" s="135">
        <v>5</v>
      </c>
      <c r="R168" s="37"/>
      <c r="S168" s="37"/>
      <c r="T168" s="136" t="s">
        <v>335</v>
      </c>
      <c r="U168" s="134" t="str">
        <f t="shared" si="2"/>
        <v>A6=花茂</v>
      </c>
    </row>
    <row r="169" spans="1:21">
      <c r="A169" s="198" t="s">
        <v>333</v>
      </c>
      <c r="B169" s="19">
        <v>167</v>
      </c>
      <c r="C169" s="132" t="s">
        <v>896</v>
      </c>
      <c r="D169" s="37" t="s">
        <v>167</v>
      </c>
      <c r="E169" s="125">
        <v>77</v>
      </c>
      <c r="F169" s="125">
        <v>70</v>
      </c>
      <c r="G169" s="125">
        <v>88</v>
      </c>
      <c r="H169" s="125">
        <v>0</v>
      </c>
      <c r="I169" s="125">
        <v>76</v>
      </c>
      <c r="J169" s="125" t="s">
        <v>148</v>
      </c>
      <c r="K169" s="125">
        <v>0</v>
      </c>
      <c r="L169" s="125">
        <v>0</v>
      </c>
      <c r="M169" s="125">
        <v>0</v>
      </c>
      <c r="N169" s="125">
        <v>59</v>
      </c>
      <c r="O169" s="37"/>
      <c r="P169" s="111" t="s">
        <v>333</v>
      </c>
      <c r="Q169" s="135" t="s">
        <v>152</v>
      </c>
      <c r="R169" s="37"/>
      <c r="S169" s="37"/>
      <c r="T169" s="136" t="s">
        <v>336</v>
      </c>
      <c r="U169" s="134" t="str">
        <f t="shared" si="2"/>
        <v>A7=田伯超</v>
      </c>
    </row>
    <row r="170" spans="1:21">
      <c r="A170" s="198" t="s">
        <v>462</v>
      </c>
      <c r="B170" s="19">
        <v>168</v>
      </c>
      <c r="C170" s="131" t="s">
        <v>858</v>
      </c>
      <c r="D170" s="37" t="s">
        <v>167</v>
      </c>
      <c r="E170" s="125">
        <v>80</v>
      </c>
      <c r="F170" s="125">
        <v>54</v>
      </c>
      <c r="G170" s="125">
        <v>82</v>
      </c>
      <c r="H170" s="125">
        <v>0</v>
      </c>
      <c r="I170" s="125">
        <v>75</v>
      </c>
      <c r="J170" s="125" t="s">
        <v>151</v>
      </c>
      <c r="K170" s="125">
        <v>0</v>
      </c>
      <c r="L170" s="125">
        <v>0</v>
      </c>
      <c r="M170" s="125">
        <v>0</v>
      </c>
      <c r="N170" s="125">
        <v>55</v>
      </c>
      <c r="O170" s="37"/>
      <c r="P170" s="111" t="s">
        <v>337</v>
      </c>
      <c r="Q170" s="135">
        <v>0</v>
      </c>
      <c r="R170" s="37"/>
      <c r="S170" s="37"/>
      <c r="T170" s="136" t="s">
        <v>338</v>
      </c>
      <c r="U170" s="134" t="str">
        <f t="shared" si="2"/>
        <v>A8=吕珍</v>
      </c>
    </row>
    <row r="171" spans="1:21">
      <c r="A171" s="198" t="s">
        <v>461</v>
      </c>
      <c r="B171" s="19">
        <v>169</v>
      </c>
      <c r="C171" s="203" t="s">
        <v>887</v>
      </c>
      <c r="D171" s="37" t="s">
        <v>144</v>
      </c>
      <c r="E171" s="125">
        <v>75</v>
      </c>
      <c r="F171" s="125">
        <v>53</v>
      </c>
      <c r="G171" s="125">
        <v>70</v>
      </c>
      <c r="H171" s="125">
        <v>100</v>
      </c>
      <c r="I171" s="125">
        <v>75</v>
      </c>
      <c r="J171" s="125" t="s">
        <v>151</v>
      </c>
      <c r="K171" s="125">
        <v>500</v>
      </c>
      <c r="L171" s="125">
        <v>200</v>
      </c>
      <c r="M171" s="125">
        <v>200</v>
      </c>
      <c r="N171" s="125">
        <v>61</v>
      </c>
      <c r="O171" s="37"/>
      <c r="P171" s="111" t="s">
        <v>337</v>
      </c>
      <c r="Q171" s="135">
        <v>5</v>
      </c>
      <c r="R171" s="37"/>
      <c r="S171" s="37"/>
      <c r="T171" s="136" t="s">
        <v>339</v>
      </c>
      <c r="U171" s="134" t="str">
        <f t="shared" si="2"/>
        <v>A9=盛文郁</v>
      </c>
    </row>
    <row r="172" spans="1:21">
      <c r="A172" s="198" t="s">
        <v>460</v>
      </c>
      <c r="B172" s="19">
        <v>170</v>
      </c>
      <c r="C172" s="132" t="s">
        <v>895</v>
      </c>
      <c r="D172" s="37" t="s">
        <v>167</v>
      </c>
      <c r="E172" s="125">
        <v>80</v>
      </c>
      <c r="F172" s="125">
        <v>66</v>
      </c>
      <c r="G172" s="125">
        <v>70</v>
      </c>
      <c r="H172" s="125">
        <v>0</v>
      </c>
      <c r="I172" s="125">
        <v>75</v>
      </c>
      <c r="J172" s="125" t="s">
        <v>145</v>
      </c>
      <c r="K172" s="125">
        <v>0</v>
      </c>
      <c r="L172" s="125">
        <v>0</v>
      </c>
      <c r="M172" s="125">
        <v>0</v>
      </c>
      <c r="N172" s="125">
        <v>67</v>
      </c>
      <c r="O172" s="37"/>
      <c r="P172" s="111" t="s">
        <v>337</v>
      </c>
      <c r="Q172" s="135" t="s">
        <v>152</v>
      </c>
      <c r="R172" s="37"/>
      <c r="S172" s="37"/>
      <c r="T172" s="136" t="s">
        <v>340</v>
      </c>
      <c r="U172" s="134" t="str">
        <f t="shared" si="2"/>
        <v>AA=唐胜宗</v>
      </c>
    </row>
    <row r="173" spans="1:21">
      <c r="A173" s="198" t="s">
        <v>443</v>
      </c>
      <c r="B173" s="19">
        <v>171</v>
      </c>
      <c r="C173" s="202" t="s">
        <v>792</v>
      </c>
      <c r="D173" s="37" t="s">
        <v>144</v>
      </c>
      <c r="E173" s="125">
        <v>92</v>
      </c>
      <c r="F173" s="125">
        <v>90</v>
      </c>
      <c r="G173" s="125">
        <v>85</v>
      </c>
      <c r="H173" s="125">
        <v>100</v>
      </c>
      <c r="I173" s="125">
        <v>75</v>
      </c>
      <c r="J173" s="125" t="s">
        <v>145</v>
      </c>
      <c r="K173" s="125">
        <v>500</v>
      </c>
      <c r="L173" s="125">
        <v>200</v>
      </c>
      <c r="M173" s="125">
        <v>200</v>
      </c>
      <c r="N173" s="125">
        <v>80</v>
      </c>
      <c r="O173" s="37"/>
      <c r="P173" s="111" t="s">
        <v>341</v>
      </c>
      <c r="Q173" s="135">
        <v>0</v>
      </c>
      <c r="R173" s="37"/>
      <c r="S173" s="37"/>
      <c r="T173" s="136" t="s">
        <v>342</v>
      </c>
      <c r="U173" s="134" t="str">
        <f t="shared" si="2"/>
        <v>AB=冯胜</v>
      </c>
    </row>
    <row r="174" spans="1:21">
      <c r="A174" s="198" t="s">
        <v>568</v>
      </c>
      <c r="B174" s="19">
        <v>172</v>
      </c>
      <c r="C174" s="132" t="s">
        <v>967</v>
      </c>
      <c r="D174" s="37" t="s">
        <v>167</v>
      </c>
      <c r="E174" s="125">
        <v>91</v>
      </c>
      <c r="F174" s="125">
        <v>67</v>
      </c>
      <c r="G174" s="125">
        <v>84</v>
      </c>
      <c r="H174" s="125">
        <v>0</v>
      </c>
      <c r="I174" s="125">
        <v>75</v>
      </c>
      <c r="J174" s="125" t="s">
        <v>151</v>
      </c>
      <c r="K174" s="125">
        <v>0</v>
      </c>
      <c r="L174" s="125">
        <v>0</v>
      </c>
      <c r="M174" s="125">
        <v>0</v>
      </c>
      <c r="N174" s="125">
        <v>86</v>
      </c>
      <c r="O174" s="37"/>
      <c r="P174" s="111" t="s">
        <v>341</v>
      </c>
      <c r="Q174" s="135">
        <v>5</v>
      </c>
      <c r="R174" s="37"/>
      <c r="S174" s="37"/>
      <c r="T174" s="136" t="s">
        <v>343</v>
      </c>
      <c r="U174" s="134" t="str">
        <f t="shared" si="2"/>
        <v>AC=张玉</v>
      </c>
    </row>
    <row r="175" spans="1:21">
      <c r="A175" s="198" t="s">
        <v>612</v>
      </c>
      <c r="B175" s="19">
        <v>173</v>
      </c>
      <c r="C175" s="131" t="s">
        <v>817</v>
      </c>
      <c r="D175" s="37" t="s">
        <v>167</v>
      </c>
      <c r="E175" s="125">
        <v>61</v>
      </c>
      <c r="F175" s="125">
        <v>95</v>
      </c>
      <c r="G175" s="125">
        <v>57</v>
      </c>
      <c r="H175" s="125">
        <v>0</v>
      </c>
      <c r="I175" s="125">
        <v>75</v>
      </c>
      <c r="J175" s="125" t="s">
        <v>148</v>
      </c>
      <c r="K175" s="125">
        <v>0</v>
      </c>
      <c r="L175" s="125">
        <v>0</v>
      </c>
      <c r="M175" s="125">
        <v>0</v>
      </c>
      <c r="N175" s="125">
        <v>70</v>
      </c>
      <c r="O175" s="37"/>
      <c r="P175" s="111" t="s">
        <v>341</v>
      </c>
      <c r="Q175" s="135" t="s">
        <v>152</v>
      </c>
      <c r="R175" s="37"/>
      <c r="S175" s="37"/>
      <c r="T175" s="136" t="s">
        <v>344</v>
      </c>
      <c r="U175" s="134" t="str">
        <f t="shared" si="2"/>
        <v>AD=胡惟庸</v>
      </c>
    </row>
    <row r="176" spans="1:21">
      <c r="A176" s="198" t="s">
        <v>593</v>
      </c>
      <c r="B176" s="19">
        <v>174</v>
      </c>
      <c r="C176" s="132" t="s">
        <v>752</v>
      </c>
      <c r="D176" s="37" t="s">
        <v>167</v>
      </c>
      <c r="E176" s="125">
        <v>94</v>
      </c>
      <c r="F176" s="125">
        <v>39</v>
      </c>
      <c r="G176" s="125">
        <v>94</v>
      </c>
      <c r="H176" s="125">
        <v>0</v>
      </c>
      <c r="I176" s="125">
        <v>75</v>
      </c>
      <c r="J176" s="125" t="s">
        <v>151</v>
      </c>
      <c r="K176" s="125">
        <v>0</v>
      </c>
      <c r="L176" s="125">
        <v>0</v>
      </c>
      <c r="M176" s="125">
        <v>0</v>
      </c>
      <c r="N176" s="125">
        <v>60</v>
      </c>
      <c r="O176" s="37"/>
      <c r="P176" s="111" t="s">
        <v>345</v>
      </c>
      <c r="Q176" s="135">
        <v>0</v>
      </c>
      <c r="R176" s="37"/>
      <c r="S176" s="37"/>
      <c r="T176" s="136" t="s">
        <v>346</v>
      </c>
      <c r="U176" s="134" t="str">
        <f t="shared" si="2"/>
        <v>AE=卞元亨</v>
      </c>
    </row>
    <row r="177" spans="1:21">
      <c r="A177" s="198" t="s">
        <v>592</v>
      </c>
      <c r="B177" s="127">
        <v>175</v>
      </c>
      <c r="C177" s="131" t="s">
        <v>833</v>
      </c>
      <c r="D177" s="37" t="s">
        <v>167</v>
      </c>
      <c r="E177" s="125">
        <v>73</v>
      </c>
      <c r="F177" s="125">
        <v>87</v>
      </c>
      <c r="G177" s="125">
        <v>60</v>
      </c>
      <c r="H177" s="125">
        <v>0</v>
      </c>
      <c r="I177" s="125">
        <v>75</v>
      </c>
      <c r="J177" s="125" t="s">
        <v>148</v>
      </c>
      <c r="K177" s="125">
        <v>0</v>
      </c>
      <c r="L177" s="125">
        <v>0</v>
      </c>
      <c r="M177" s="125">
        <v>0</v>
      </c>
      <c r="N177" s="125">
        <v>65</v>
      </c>
      <c r="O177" s="37"/>
      <c r="P177" s="111" t="s">
        <v>345</v>
      </c>
      <c r="Q177" s="135">
        <v>5</v>
      </c>
      <c r="R177" s="37"/>
      <c r="S177" s="37"/>
      <c r="T177" s="136" t="s">
        <v>347</v>
      </c>
      <c r="U177" s="134" t="str">
        <f t="shared" si="2"/>
        <v>AF=李伯升</v>
      </c>
    </row>
    <row r="178" spans="1:21">
      <c r="A178" s="198" t="s">
        <v>123</v>
      </c>
      <c r="B178" s="19">
        <v>176</v>
      </c>
      <c r="C178" s="132" t="s">
        <v>782</v>
      </c>
      <c r="D178" s="37" t="s">
        <v>167</v>
      </c>
      <c r="E178" s="125">
        <v>55</v>
      </c>
      <c r="F178" s="125">
        <v>90</v>
      </c>
      <c r="G178" s="125">
        <v>18</v>
      </c>
      <c r="H178" s="125">
        <v>0</v>
      </c>
      <c r="I178" s="125">
        <v>75</v>
      </c>
      <c r="J178" s="125" t="s">
        <v>145</v>
      </c>
      <c r="K178" s="125">
        <v>0</v>
      </c>
      <c r="L178" s="125">
        <v>0</v>
      </c>
      <c r="M178" s="125">
        <v>0</v>
      </c>
      <c r="N178" s="125">
        <v>64</v>
      </c>
      <c r="O178" s="37"/>
      <c r="P178" s="111" t="s">
        <v>345</v>
      </c>
      <c r="Q178" s="135" t="s">
        <v>152</v>
      </c>
      <c r="R178" s="37"/>
      <c r="S178" s="37"/>
      <c r="T178" s="136" t="s">
        <v>348</v>
      </c>
      <c r="U178" s="134" t="str">
        <f t="shared" si="2"/>
        <v>B0=杜尊道</v>
      </c>
    </row>
    <row r="179" spans="1:21">
      <c r="A179" s="198" t="s">
        <v>588</v>
      </c>
      <c r="B179" s="19">
        <v>177</v>
      </c>
      <c r="C179" s="131" t="s">
        <v>964</v>
      </c>
      <c r="D179" s="37" t="s">
        <v>167</v>
      </c>
      <c r="E179" s="125">
        <v>61</v>
      </c>
      <c r="F179" s="125">
        <v>34</v>
      </c>
      <c r="G179" s="125">
        <v>52</v>
      </c>
      <c r="H179" s="125">
        <v>0</v>
      </c>
      <c r="I179" s="125">
        <v>75</v>
      </c>
      <c r="J179" s="125" t="s">
        <v>148</v>
      </c>
      <c r="K179" s="125">
        <v>0</v>
      </c>
      <c r="L179" s="125">
        <v>0</v>
      </c>
      <c r="M179" s="125">
        <v>0</v>
      </c>
      <c r="N179" s="125">
        <v>51</v>
      </c>
      <c r="O179" s="37"/>
      <c r="P179" s="111" t="s">
        <v>349</v>
      </c>
      <c r="Q179" s="135">
        <v>0</v>
      </c>
      <c r="R179" s="37"/>
      <c r="S179" s="37"/>
      <c r="T179" s="136" t="s">
        <v>350</v>
      </c>
      <c r="U179" s="134" t="str">
        <f t="shared" si="2"/>
        <v>B1=张士德</v>
      </c>
    </row>
    <row r="180" spans="1:21">
      <c r="A180" s="198" t="s">
        <v>582</v>
      </c>
      <c r="B180" s="19">
        <v>178</v>
      </c>
      <c r="C180" s="203" t="s">
        <v>898</v>
      </c>
      <c r="D180" s="37" t="s">
        <v>144</v>
      </c>
      <c r="E180" s="125">
        <v>75</v>
      </c>
      <c r="F180" s="125">
        <v>55</v>
      </c>
      <c r="G180" s="125">
        <v>69</v>
      </c>
      <c r="H180" s="125">
        <v>100</v>
      </c>
      <c r="I180" s="125">
        <v>74</v>
      </c>
      <c r="J180" s="125" t="s">
        <v>151</v>
      </c>
      <c r="K180" s="125">
        <v>500</v>
      </c>
      <c r="L180" s="125">
        <v>200</v>
      </c>
      <c r="M180" s="125">
        <v>200</v>
      </c>
      <c r="N180" s="125">
        <v>17</v>
      </c>
      <c r="O180" s="37"/>
      <c r="P180" s="111" t="s">
        <v>349</v>
      </c>
      <c r="Q180" s="135">
        <v>5</v>
      </c>
      <c r="R180" s="37"/>
      <c r="S180" s="37"/>
      <c r="T180" s="136" t="s">
        <v>351</v>
      </c>
      <c r="U180" s="134" t="str">
        <f t="shared" si="2"/>
        <v>B2=铁公然</v>
      </c>
    </row>
    <row r="181" spans="1:21">
      <c r="A181" s="198" t="s">
        <v>550</v>
      </c>
      <c r="B181" s="127">
        <v>179</v>
      </c>
      <c r="C181" s="132" t="s">
        <v>775</v>
      </c>
      <c r="D181" s="37" t="s">
        <v>167</v>
      </c>
      <c r="E181" s="125">
        <v>62</v>
      </c>
      <c r="F181" s="125">
        <v>69</v>
      </c>
      <c r="G181" s="125">
        <v>54</v>
      </c>
      <c r="H181" s="125">
        <v>0</v>
      </c>
      <c r="I181" s="125">
        <v>74</v>
      </c>
      <c r="J181" s="125" t="s">
        <v>145</v>
      </c>
      <c r="K181" s="125">
        <v>0</v>
      </c>
      <c r="L181" s="125">
        <v>0</v>
      </c>
      <c r="M181" s="125">
        <v>0</v>
      </c>
      <c r="N181" s="125">
        <v>70</v>
      </c>
      <c r="O181" s="37"/>
      <c r="P181" s="111" t="s">
        <v>349</v>
      </c>
      <c r="Q181" s="135" t="s">
        <v>152</v>
      </c>
      <c r="R181" s="37"/>
      <c r="S181" s="37"/>
      <c r="T181" s="136" t="s">
        <v>352</v>
      </c>
      <c r="U181" s="134" t="str">
        <f t="shared" si="2"/>
        <v>B3=邓铭</v>
      </c>
    </row>
    <row r="182" spans="1:21">
      <c r="A182" s="198" t="s">
        <v>537</v>
      </c>
      <c r="B182" s="127">
        <v>180</v>
      </c>
      <c r="C182" s="132" t="s">
        <v>920</v>
      </c>
      <c r="D182" s="37" t="s">
        <v>167</v>
      </c>
      <c r="E182" s="125">
        <v>92</v>
      </c>
      <c r="F182" s="125">
        <v>73</v>
      </c>
      <c r="G182" s="125">
        <v>94</v>
      </c>
      <c r="H182" s="125">
        <v>0</v>
      </c>
      <c r="I182" s="125">
        <v>74</v>
      </c>
      <c r="J182" s="125" t="s">
        <v>148</v>
      </c>
      <c r="K182" s="125">
        <v>0</v>
      </c>
      <c r="L182" s="125">
        <v>0</v>
      </c>
      <c r="M182" s="125">
        <v>0</v>
      </c>
      <c r="N182" s="125">
        <v>81</v>
      </c>
      <c r="O182" s="37"/>
      <c r="P182" s="111" t="s">
        <v>353</v>
      </c>
      <c r="Q182" s="135">
        <v>0</v>
      </c>
      <c r="R182" s="37"/>
      <c r="S182" s="37"/>
      <c r="T182" s="136" t="s">
        <v>354</v>
      </c>
      <c r="U182" s="134" t="str">
        <f t="shared" si="2"/>
        <v>B4=徐方</v>
      </c>
    </row>
    <row r="183" spans="1:21">
      <c r="A183" s="198" t="s">
        <v>536</v>
      </c>
      <c r="B183" s="19">
        <v>181</v>
      </c>
      <c r="C183" s="131" t="s">
        <v>779</v>
      </c>
      <c r="D183" s="37" t="s">
        <v>167</v>
      </c>
      <c r="E183" s="125">
        <v>82</v>
      </c>
      <c r="F183" s="125">
        <v>42</v>
      </c>
      <c r="G183" s="125">
        <v>60</v>
      </c>
      <c r="H183" s="125">
        <v>0</v>
      </c>
      <c r="I183" s="125">
        <v>73</v>
      </c>
      <c r="J183" s="125" t="s">
        <v>151</v>
      </c>
      <c r="K183" s="125">
        <v>0</v>
      </c>
      <c r="L183" s="125">
        <v>0</v>
      </c>
      <c r="M183" s="125">
        <v>0</v>
      </c>
      <c r="N183" s="125">
        <v>62</v>
      </c>
      <c r="O183" s="37"/>
      <c r="P183" s="111" t="s">
        <v>353</v>
      </c>
      <c r="Q183" s="135">
        <v>5</v>
      </c>
      <c r="R183" s="37"/>
      <c r="S183" s="37"/>
      <c r="T183" s="136" t="s">
        <v>355</v>
      </c>
      <c r="U183" s="134" t="str">
        <f t="shared" si="2"/>
        <v>B5=丁德兴</v>
      </c>
    </row>
    <row r="184" spans="1:21">
      <c r="A184" s="198" t="s">
        <v>534</v>
      </c>
      <c r="B184" s="19">
        <v>182</v>
      </c>
      <c r="C184" s="132" t="s">
        <v>909</v>
      </c>
      <c r="D184" s="37" t="s">
        <v>167</v>
      </c>
      <c r="E184" s="125">
        <v>65</v>
      </c>
      <c r="F184" s="125">
        <v>77</v>
      </c>
      <c r="G184" s="125">
        <v>48</v>
      </c>
      <c r="H184" s="125">
        <v>0</v>
      </c>
      <c r="I184" s="125">
        <v>73</v>
      </c>
      <c r="J184" s="125" t="s">
        <v>148</v>
      </c>
      <c r="K184" s="125">
        <v>0</v>
      </c>
      <c r="L184" s="125">
        <v>0</v>
      </c>
      <c r="M184" s="125">
        <v>0</v>
      </c>
      <c r="N184" s="125">
        <v>42</v>
      </c>
      <c r="O184" s="37"/>
      <c r="P184" s="111" t="s">
        <v>353</v>
      </c>
      <c r="Q184" s="135" t="s">
        <v>152</v>
      </c>
      <c r="R184" s="37"/>
      <c r="S184" s="37"/>
      <c r="T184" s="136" t="s">
        <v>356</v>
      </c>
      <c r="U184" s="134" t="str">
        <f t="shared" si="2"/>
        <v>B6=文豫章</v>
      </c>
    </row>
    <row r="185" spans="1:21">
      <c r="A185" s="198" t="s">
        <v>531</v>
      </c>
      <c r="B185" s="19">
        <v>183</v>
      </c>
      <c r="C185" s="131" t="s">
        <v>824</v>
      </c>
      <c r="D185" s="37" t="s">
        <v>167</v>
      </c>
      <c r="E185" s="125">
        <v>52</v>
      </c>
      <c r="F185" s="125">
        <v>91</v>
      </c>
      <c r="G185" s="125">
        <v>46</v>
      </c>
      <c r="H185" s="125">
        <v>0</v>
      </c>
      <c r="I185" s="125">
        <v>73</v>
      </c>
      <c r="J185" s="125" t="s">
        <v>148</v>
      </c>
      <c r="K185" s="125">
        <v>0</v>
      </c>
      <c r="L185" s="125">
        <v>0</v>
      </c>
      <c r="M185" s="125">
        <v>0</v>
      </c>
      <c r="N185" s="125">
        <v>71</v>
      </c>
      <c r="O185" s="37"/>
      <c r="P185" s="111" t="s">
        <v>357</v>
      </c>
      <c r="Q185" s="135">
        <v>0</v>
      </c>
      <c r="R185" s="37"/>
      <c r="S185" s="37"/>
      <c r="T185" s="136" t="s">
        <v>358</v>
      </c>
      <c r="U185" s="134" t="str">
        <f t="shared" si="2"/>
        <v>B7=黄溍</v>
      </c>
    </row>
    <row r="186" spans="1:21">
      <c r="A186" s="198" t="s">
        <v>522</v>
      </c>
      <c r="B186" s="19">
        <v>184</v>
      </c>
      <c r="C186" s="132" t="s">
        <v>938</v>
      </c>
      <c r="D186" s="37" t="s">
        <v>167</v>
      </c>
      <c r="E186" s="125">
        <v>68</v>
      </c>
      <c r="F186" s="125">
        <v>70</v>
      </c>
      <c r="G186" s="125">
        <v>54</v>
      </c>
      <c r="H186" s="125">
        <v>0</v>
      </c>
      <c r="I186" s="125">
        <v>73</v>
      </c>
      <c r="J186" s="125" t="s">
        <v>145</v>
      </c>
      <c r="K186" s="125">
        <v>0</v>
      </c>
      <c r="L186" s="125">
        <v>0</v>
      </c>
      <c r="M186" s="125">
        <v>0</v>
      </c>
      <c r="N186" s="125">
        <v>69</v>
      </c>
      <c r="O186" s="37"/>
      <c r="P186" s="111" t="s">
        <v>357</v>
      </c>
      <c r="Q186" s="135">
        <v>5</v>
      </c>
      <c r="R186" s="37"/>
      <c r="S186" s="37"/>
      <c r="T186" s="136" t="s">
        <v>359</v>
      </c>
      <c r="U186" s="134" t="str">
        <f t="shared" si="2"/>
        <v>B8=殷玉文</v>
      </c>
    </row>
    <row r="187" spans="1:21">
      <c r="A187" s="198" t="s">
        <v>517</v>
      </c>
      <c r="B187" s="19">
        <v>185</v>
      </c>
      <c r="C187" s="202" t="s">
        <v>941</v>
      </c>
      <c r="D187" s="37" t="s">
        <v>144</v>
      </c>
      <c r="E187" s="125">
        <v>74</v>
      </c>
      <c r="F187" s="125">
        <v>64</v>
      </c>
      <c r="G187" s="125">
        <v>68</v>
      </c>
      <c r="H187" s="125">
        <v>100</v>
      </c>
      <c r="I187" s="125">
        <v>73</v>
      </c>
      <c r="J187" s="125" t="s">
        <v>151</v>
      </c>
      <c r="K187" s="125">
        <v>500</v>
      </c>
      <c r="L187" s="125">
        <v>200</v>
      </c>
      <c r="M187" s="125">
        <v>200</v>
      </c>
      <c r="N187" s="125">
        <v>64</v>
      </c>
      <c r="O187" s="37"/>
      <c r="P187" s="111" t="s">
        <v>357</v>
      </c>
      <c r="Q187" s="135" t="s">
        <v>152</v>
      </c>
      <c r="R187" s="37"/>
      <c r="S187" s="37"/>
      <c r="T187" s="136" t="s">
        <v>360</v>
      </c>
      <c r="U187" s="134" t="str">
        <f t="shared" si="2"/>
        <v>B9=于化龙</v>
      </c>
    </row>
    <row r="188" spans="1:21">
      <c r="A188" s="198" t="s">
        <v>510</v>
      </c>
      <c r="B188" s="19">
        <v>186</v>
      </c>
      <c r="C188" s="131" t="s">
        <v>937</v>
      </c>
      <c r="D188" s="37" t="s">
        <v>167</v>
      </c>
      <c r="E188" s="125">
        <v>64</v>
      </c>
      <c r="F188" s="125">
        <v>25</v>
      </c>
      <c r="G188" s="125">
        <v>46</v>
      </c>
      <c r="H188" s="125">
        <v>0</v>
      </c>
      <c r="I188" s="125">
        <v>73</v>
      </c>
      <c r="J188" s="125" t="s">
        <v>148</v>
      </c>
      <c r="K188" s="125">
        <v>0</v>
      </c>
      <c r="L188" s="125">
        <v>0</v>
      </c>
      <c r="M188" s="125">
        <v>0</v>
      </c>
      <c r="N188" s="125">
        <v>41</v>
      </c>
      <c r="O188" s="37"/>
      <c r="P188" s="111" t="s">
        <v>361</v>
      </c>
      <c r="Q188" s="135">
        <v>0</v>
      </c>
      <c r="R188" s="37"/>
      <c r="S188" s="37"/>
      <c r="T188" s="136" t="s">
        <v>362</v>
      </c>
      <c r="U188" s="134" t="str">
        <f t="shared" si="2"/>
        <v>BA=叶旺</v>
      </c>
    </row>
    <row r="189" spans="1:21">
      <c r="A189" s="198" t="s">
        <v>509</v>
      </c>
      <c r="B189" s="19">
        <v>187</v>
      </c>
      <c r="C189" s="132" t="s">
        <v>802</v>
      </c>
      <c r="D189" s="37" t="s">
        <v>167</v>
      </c>
      <c r="E189" s="125">
        <v>71</v>
      </c>
      <c r="F189" s="125">
        <v>78</v>
      </c>
      <c r="G189" s="125">
        <v>61</v>
      </c>
      <c r="H189" s="125">
        <v>0</v>
      </c>
      <c r="I189" s="125">
        <v>73</v>
      </c>
      <c r="J189" s="125" t="s">
        <v>148</v>
      </c>
      <c r="K189" s="125">
        <v>0</v>
      </c>
      <c r="L189" s="125">
        <v>0</v>
      </c>
      <c r="M189" s="125">
        <v>0</v>
      </c>
      <c r="N189" s="125">
        <v>60</v>
      </c>
      <c r="O189" s="37"/>
      <c r="P189" s="111" t="s">
        <v>361</v>
      </c>
      <c r="Q189" s="135">
        <v>5</v>
      </c>
      <c r="R189" s="37"/>
      <c r="S189" s="37"/>
      <c r="T189" s="136" t="s">
        <v>363</v>
      </c>
      <c r="U189" s="134" t="str">
        <f t="shared" si="2"/>
        <v>BB=郭彦威</v>
      </c>
    </row>
    <row r="190" spans="1:21">
      <c r="A190" s="198" t="s">
        <v>337</v>
      </c>
      <c r="B190" s="19">
        <v>188</v>
      </c>
      <c r="C190" s="132" t="s">
        <v>781</v>
      </c>
      <c r="D190" s="37" t="s">
        <v>167</v>
      </c>
      <c r="E190" s="125">
        <v>85</v>
      </c>
      <c r="F190" s="125">
        <v>74</v>
      </c>
      <c r="G190" s="125">
        <v>65</v>
      </c>
      <c r="H190" s="125">
        <v>0</v>
      </c>
      <c r="I190" s="125">
        <v>73</v>
      </c>
      <c r="J190" s="125" t="s">
        <v>148</v>
      </c>
      <c r="K190" s="125">
        <v>0</v>
      </c>
      <c r="L190" s="125">
        <v>0</v>
      </c>
      <c r="M190" s="125">
        <v>0</v>
      </c>
      <c r="N190" s="125">
        <v>68</v>
      </c>
      <c r="O190" s="37"/>
      <c r="P190" s="111" t="s">
        <v>361</v>
      </c>
      <c r="Q190" s="135" t="s">
        <v>152</v>
      </c>
      <c r="R190" s="37"/>
      <c r="S190" s="37"/>
      <c r="T190" s="136" t="s">
        <v>364</v>
      </c>
      <c r="U190" s="134" t="str">
        <f t="shared" si="2"/>
        <v>BC=丁世英</v>
      </c>
    </row>
    <row r="191" spans="1:21">
      <c r="A191" s="198" t="s">
        <v>341</v>
      </c>
      <c r="B191" s="19">
        <v>189</v>
      </c>
      <c r="C191" s="131" t="s">
        <v>912</v>
      </c>
      <c r="D191" s="37" t="s">
        <v>167</v>
      </c>
      <c r="E191" s="125">
        <v>75</v>
      </c>
      <c r="F191" s="125">
        <v>50</v>
      </c>
      <c r="G191" s="125">
        <v>68</v>
      </c>
      <c r="H191" s="125">
        <v>0</v>
      </c>
      <c r="I191" s="125">
        <v>72</v>
      </c>
      <c r="J191" s="125" t="s">
        <v>148</v>
      </c>
      <c r="K191" s="125">
        <v>0</v>
      </c>
      <c r="L191" s="125">
        <v>0</v>
      </c>
      <c r="M191" s="125">
        <v>0</v>
      </c>
      <c r="N191" s="125">
        <v>52</v>
      </c>
      <c r="O191" s="37"/>
      <c r="P191" s="111" t="s">
        <v>365</v>
      </c>
      <c r="Q191" s="135">
        <v>0</v>
      </c>
      <c r="R191" s="37"/>
      <c r="S191" s="37"/>
      <c r="T191" s="136" t="s">
        <v>366</v>
      </c>
      <c r="U191" s="134" t="str">
        <f t="shared" si="2"/>
        <v>BD=武尽孝</v>
      </c>
    </row>
    <row r="192" spans="1:21">
      <c r="A192" s="198" t="s">
        <v>345</v>
      </c>
      <c r="B192" s="19">
        <v>190</v>
      </c>
      <c r="C192" s="132" t="s">
        <v>835</v>
      </c>
      <c r="D192" s="37" t="s">
        <v>167</v>
      </c>
      <c r="E192" s="125">
        <v>76</v>
      </c>
      <c r="F192" s="125">
        <v>49</v>
      </c>
      <c r="G192" s="125">
        <v>40</v>
      </c>
      <c r="H192" s="125">
        <v>0</v>
      </c>
      <c r="I192" s="125">
        <v>72</v>
      </c>
      <c r="J192" s="125" t="s">
        <v>145</v>
      </c>
      <c r="K192" s="125">
        <v>0</v>
      </c>
      <c r="L192" s="125">
        <v>0</v>
      </c>
      <c r="M192" s="125">
        <v>0</v>
      </c>
      <c r="N192" s="125">
        <v>44</v>
      </c>
      <c r="O192" s="37"/>
      <c r="P192" s="111" t="s">
        <v>365</v>
      </c>
      <c r="Q192" s="135">
        <v>5</v>
      </c>
      <c r="R192" s="37"/>
      <c r="S192" s="37"/>
      <c r="T192" s="136" t="s">
        <v>367</v>
      </c>
      <c r="U192" s="134" t="str">
        <f t="shared" si="2"/>
        <v>BE=李存义</v>
      </c>
    </row>
    <row r="193" spans="1:21">
      <c r="A193" s="198" t="s">
        <v>349</v>
      </c>
      <c r="B193" s="19">
        <v>191</v>
      </c>
      <c r="C193" s="131" t="s">
        <v>878</v>
      </c>
      <c r="D193" s="37" t="s">
        <v>167</v>
      </c>
      <c r="E193" s="125">
        <v>71</v>
      </c>
      <c r="F193" s="125">
        <v>22</v>
      </c>
      <c r="G193" s="125">
        <v>63</v>
      </c>
      <c r="H193" s="125">
        <v>0</v>
      </c>
      <c r="I193" s="125">
        <v>72</v>
      </c>
      <c r="J193" s="125" t="s">
        <v>151</v>
      </c>
      <c r="K193" s="125">
        <v>0</v>
      </c>
      <c r="L193" s="125">
        <v>0</v>
      </c>
      <c r="M193" s="125">
        <v>0</v>
      </c>
      <c r="N193" s="125">
        <v>42</v>
      </c>
      <c r="O193" s="37"/>
      <c r="P193" s="111" t="s">
        <v>365</v>
      </c>
      <c r="Q193" s="135" t="s">
        <v>152</v>
      </c>
      <c r="R193" s="37"/>
      <c r="S193" s="37"/>
      <c r="T193" s="136" t="s">
        <v>368</v>
      </c>
      <c r="U193" s="134" t="str">
        <f t="shared" si="2"/>
        <v>BF=彭九公</v>
      </c>
    </row>
    <row r="194" spans="1:21">
      <c r="A194" s="198" t="s">
        <v>353</v>
      </c>
      <c r="B194" s="19">
        <v>192</v>
      </c>
      <c r="C194" s="131" t="s">
        <v>968</v>
      </c>
      <c r="D194" s="37" t="s">
        <v>167</v>
      </c>
      <c r="E194" s="125">
        <v>45</v>
      </c>
      <c r="F194" s="125">
        <v>86</v>
      </c>
      <c r="G194" s="125">
        <v>23</v>
      </c>
      <c r="H194" s="125">
        <v>0</v>
      </c>
      <c r="I194" s="125">
        <v>71</v>
      </c>
      <c r="J194" s="125" t="s">
        <v>148</v>
      </c>
      <c r="K194" s="125">
        <v>0</v>
      </c>
      <c r="L194" s="125">
        <v>0</v>
      </c>
      <c r="M194" s="125">
        <v>0</v>
      </c>
      <c r="N194" s="125">
        <v>87</v>
      </c>
      <c r="O194" s="37"/>
      <c r="P194" s="111" t="s">
        <v>369</v>
      </c>
      <c r="Q194" s="135">
        <v>0</v>
      </c>
      <c r="R194" s="37"/>
      <c r="S194" s="37"/>
      <c r="T194" s="136" t="s">
        <v>370</v>
      </c>
      <c r="U194" s="134" t="str">
        <f t="shared" ref="U194:U256" si="3">T194&amp;C194</f>
        <v>C0=章溢</v>
      </c>
    </row>
    <row r="195" spans="1:21">
      <c r="A195" s="198" t="s">
        <v>357</v>
      </c>
      <c r="B195" s="19">
        <v>193</v>
      </c>
      <c r="C195" s="132" t="s">
        <v>974</v>
      </c>
      <c r="D195" s="37" t="s">
        <v>167</v>
      </c>
      <c r="E195" s="125">
        <v>67</v>
      </c>
      <c r="F195" s="125">
        <v>64</v>
      </c>
      <c r="G195" s="125">
        <v>44</v>
      </c>
      <c r="H195" s="125">
        <v>0</v>
      </c>
      <c r="I195" s="125">
        <v>71</v>
      </c>
      <c r="J195" s="125" t="s">
        <v>148</v>
      </c>
      <c r="K195" s="125">
        <v>0</v>
      </c>
      <c r="L195" s="125">
        <v>0</v>
      </c>
      <c r="M195" s="125">
        <v>0</v>
      </c>
      <c r="N195" s="125">
        <v>53</v>
      </c>
      <c r="O195" s="37"/>
      <c r="P195" s="111" t="s">
        <v>369</v>
      </c>
      <c r="Q195" s="135">
        <v>5</v>
      </c>
      <c r="R195" s="37"/>
      <c r="S195" s="37"/>
      <c r="T195" s="136" t="s">
        <v>371</v>
      </c>
      <c r="U195" s="134" t="str">
        <f t="shared" si="3"/>
        <v>C1=郑遇霖</v>
      </c>
    </row>
    <row r="196" spans="1:21">
      <c r="A196" s="198" t="s">
        <v>361</v>
      </c>
      <c r="B196" s="19">
        <v>194</v>
      </c>
      <c r="C196" s="132" t="s">
        <v>784</v>
      </c>
      <c r="D196" s="37" t="s">
        <v>167</v>
      </c>
      <c r="E196" s="125">
        <v>70</v>
      </c>
      <c r="F196" s="125">
        <v>45</v>
      </c>
      <c r="G196" s="125">
        <v>67</v>
      </c>
      <c r="H196" s="125">
        <v>0</v>
      </c>
      <c r="I196" s="125">
        <v>71</v>
      </c>
      <c r="J196" s="125" t="s">
        <v>148</v>
      </c>
      <c r="K196" s="125">
        <v>0</v>
      </c>
      <c r="L196" s="125">
        <v>0</v>
      </c>
      <c r="M196" s="125">
        <v>0</v>
      </c>
      <c r="N196" s="125">
        <v>51</v>
      </c>
      <c r="O196" s="37"/>
      <c r="P196" s="111" t="s">
        <v>369</v>
      </c>
      <c r="Q196" s="135" t="s">
        <v>152</v>
      </c>
      <c r="R196" s="37"/>
      <c r="S196" s="37"/>
      <c r="T196" s="136" t="s">
        <v>372</v>
      </c>
      <c r="U196" s="134" t="str">
        <f t="shared" si="3"/>
        <v>C2=方国珉</v>
      </c>
    </row>
    <row r="197" spans="1:21">
      <c r="A197" s="198" t="s">
        <v>365</v>
      </c>
      <c r="B197" s="19">
        <v>195</v>
      </c>
      <c r="C197" s="132" t="s">
        <v>791</v>
      </c>
      <c r="D197" s="37" t="s">
        <v>167</v>
      </c>
      <c r="E197" s="125">
        <v>69</v>
      </c>
      <c r="F197" s="125">
        <v>38</v>
      </c>
      <c r="G197" s="125">
        <v>80</v>
      </c>
      <c r="H197" s="125">
        <v>0</v>
      </c>
      <c r="I197" s="125">
        <v>71</v>
      </c>
      <c r="J197" s="125" t="s">
        <v>151</v>
      </c>
      <c r="K197" s="125">
        <v>0</v>
      </c>
      <c r="L197" s="125">
        <v>0</v>
      </c>
      <c r="M197" s="125">
        <v>0</v>
      </c>
      <c r="N197" s="125">
        <v>42</v>
      </c>
      <c r="O197" s="37"/>
      <c r="P197" s="111" t="s">
        <v>373</v>
      </c>
      <c r="Q197" s="135">
        <v>0</v>
      </c>
      <c r="R197" s="37"/>
      <c r="S197" s="37"/>
      <c r="T197" s="136" t="s">
        <v>374</v>
      </c>
      <c r="U197" s="134" t="str">
        <f t="shared" si="3"/>
        <v>C3=冯奎章</v>
      </c>
    </row>
    <row r="198" spans="1:21">
      <c r="A198" s="198" t="s">
        <v>369</v>
      </c>
      <c r="B198" s="19">
        <v>196</v>
      </c>
      <c r="C198" s="203" t="s">
        <v>794</v>
      </c>
      <c r="D198" s="37" t="s">
        <v>144</v>
      </c>
      <c r="E198" s="125">
        <v>81</v>
      </c>
      <c r="F198" s="125">
        <v>43</v>
      </c>
      <c r="G198" s="125">
        <v>72</v>
      </c>
      <c r="H198" s="125">
        <v>100</v>
      </c>
      <c r="I198" s="125">
        <v>71</v>
      </c>
      <c r="J198" s="125" t="s">
        <v>151</v>
      </c>
      <c r="K198" s="125">
        <v>500</v>
      </c>
      <c r="L198" s="125">
        <v>200</v>
      </c>
      <c r="M198" s="125">
        <v>200</v>
      </c>
      <c r="N198" s="125">
        <v>53</v>
      </c>
      <c r="O198" s="37"/>
      <c r="P198" s="111" t="s">
        <v>373</v>
      </c>
      <c r="Q198" s="135">
        <v>5</v>
      </c>
      <c r="R198" s="37"/>
      <c r="S198" s="37"/>
      <c r="T198" s="136" t="s">
        <v>375</v>
      </c>
      <c r="U198" s="134" t="str">
        <f t="shared" si="3"/>
        <v>C4=高家奴</v>
      </c>
    </row>
    <row r="199" spans="1:21">
      <c r="A199" s="198" t="s">
        <v>373</v>
      </c>
      <c r="B199" s="19">
        <v>197</v>
      </c>
      <c r="C199" s="203" t="s">
        <v>978</v>
      </c>
      <c r="D199" s="37" t="s">
        <v>144</v>
      </c>
      <c r="E199" s="125">
        <v>78</v>
      </c>
      <c r="F199" s="125">
        <v>66</v>
      </c>
      <c r="G199" s="125">
        <v>84</v>
      </c>
      <c r="H199" s="125">
        <v>100</v>
      </c>
      <c r="I199" s="125">
        <v>71</v>
      </c>
      <c r="J199" s="125" t="s">
        <v>145</v>
      </c>
      <c r="K199" s="125">
        <v>500</v>
      </c>
      <c r="L199" s="125">
        <v>200</v>
      </c>
      <c r="M199" s="125">
        <v>200</v>
      </c>
      <c r="N199" s="125">
        <v>50</v>
      </c>
      <c r="O199" s="37"/>
      <c r="P199" s="111" t="s">
        <v>373</v>
      </c>
      <c r="Q199" s="135" t="s">
        <v>152</v>
      </c>
      <c r="R199" s="37"/>
      <c r="S199" s="37"/>
      <c r="T199" s="136" t="s">
        <v>376</v>
      </c>
      <c r="U199" s="134" t="str">
        <f t="shared" si="3"/>
        <v>C5=朱亮祖</v>
      </c>
    </row>
    <row r="200" spans="1:21">
      <c r="A200" s="198" t="s">
        <v>377</v>
      </c>
      <c r="B200" s="19">
        <v>198</v>
      </c>
      <c r="C200" s="132" t="s">
        <v>922</v>
      </c>
      <c r="D200" s="37" t="s">
        <v>167</v>
      </c>
      <c r="E200" s="125">
        <v>73</v>
      </c>
      <c r="F200" s="125">
        <v>80</v>
      </c>
      <c r="G200" s="125">
        <v>44</v>
      </c>
      <c r="H200" s="125">
        <v>0</v>
      </c>
      <c r="I200" s="125">
        <v>71</v>
      </c>
      <c r="J200" s="125" t="s">
        <v>148</v>
      </c>
      <c r="K200" s="125">
        <v>0</v>
      </c>
      <c r="L200" s="125">
        <v>0</v>
      </c>
      <c r="M200" s="125">
        <v>0</v>
      </c>
      <c r="N200" s="125">
        <v>86</v>
      </c>
      <c r="O200" s="37"/>
      <c r="P200" s="111" t="s">
        <v>377</v>
      </c>
      <c r="Q200" s="135">
        <v>0</v>
      </c>
      <c r="R200" s="37"/>
      <c r="S200" s="37"/>
      <c r="T200" s="136" t="s">
        <v>378</v>
      </c>
      <c r="U200" s="134" t="str">
        <f t="shared" si="3"/>
        <v>C6=徐继祖</v>
      </c>
    </row>
    <row r="201" spans="1:21">
      <c r="A201" s="198" t="s">
        <v>381</v>
      </c>
      <c r="B201" s="19">
        <v>199</v>
      </c>
      <c r="C201" s="132" t="s">
        <v>825</v>
      </c>
      <c r="D201" s="37" t="s">
        <v>167</v>
      </c>
      <c r="E201" s="125">
        <v>46</v>
      </c>
      <c r="F201" s="125">
        <v>89</v>
      </c>
      <c r="G201" s="125">
        <v>30</v>
      </c>
      <c r="H201" s="125">
        <v>0</v>
      </c>
      <c r="I201" s="125">
        <v>71</v>
      </c>
      <c r="J201" s="125" t="s">
        <v>148</v>
      </c>
      <c r="K201" s="125">
        <v>0</v>
      </c>
      <c r="L201" s="125">
        <v>0</v>
      </c>
      <c r="M201" s="125">
        <v>0</v>
      </c>
      <c r="N201" s="125">
        <v>64</v>
      </c>
      <c r="O201" s="37"/>
      <c r="P201" s="111" t="s">
        <v>377</v>
      </c>
      <c r="Q201" s="135">
        <v>5</v>
      </c>
      <c r="R201" s="37"/>
      <c r="S201" s="37"/>
      <c r="T201" s="136" t="s">
        <v>379</v>
      </c>
      <c r="U201" s="134" t="str">
        <f t="shared" si="3"/>
        <v>C7=黄敬夫</v>
      </c>
    </row>
    <row r="202" spans="1:21">
      <c r="A202" s="198" t="s">
        <v>385</v>
      </c>
      <c r="B202" s="19">
        <v>200</v>
      </c>
      <c r="C202" s="132" t="s">
        <v>796</v>
      </c>
      <c r="D202" s="37" t="s">
        <v>167</v>
      </c>
      <c r="E202" s="125">
        <v>96</v>
      </c>
      <c r="F202" s="125">
        <v>70</v>
      </c>
      <c r="G202" s="125">
        <v>97</v>
      </c>
      <c r="H202" s="125">
        <v>0</v>
      </c>
      <c r="I202" s="125">
        <v>71</v>
      </c>
      <c r="J202" s="125" t="s">
        <v>151</v>
      </c>
      <c r="K202" s="125">
        <v>0</v>
      </c>
      <c r="L202" s="125">
        <v>0</v>
      </c>
      <c r="M202" s="125">
        <v>0</v>
      </c>
      <c r="N202" s="125">
        <v>80</v>
      </c>
      <c r="O202" s="37"/>
      <c r="P202" s="111" t="s">
        <v>377</v>
      </c>
      <c r="Q202" s="135" t="s">
        <v>152</v>
      </c>
      <c r="R202" s="37"/>
      <c r="S202" s="37"/>
      <c r="T202" s="136" t="s">
        <v>380</v>
      </c>
      <c r="U202" s="134" t="str">
        <f t="shared" si="3"/>
        <v>C8=高彦平</v>
      </c>
    </row>
    <row r="203" spans="1:21">
      <c r="A203" s="198" t="s">
        <v>389</v>
      </c>
      <c r="B203" s="19">
        <v>201</v>
      </c>
      <c r="C203" s="131" t="s">
        <v>852</v>
      </c>
      <c r="D203" s="37" t="s">
        <v>167</v>
      </c>
      <c r="E203" s="125">
        <v>64</v>
      </c>
      <c r="F203" s="125">
        <v>69</v>
      </c>
      <c r="G203" s="125">
        <v>38</v>
      </c>
      <c r="H203" s="125">
        <v>0</v>
      </c>
      <c r="I203" s="125">
        <v>70</v>
      </c>
      <c r="J203" s="125" t="s">
        <v>148</v>
      </c>
      <c r="K203" s="125">
        <v>0</v>
      </c>
      <c r="L203" s="125">
        <v>0</v>
      </c>
      <c r="M203" s="125">
        <v>0</v>
      </c>
      <c r="N203" s="125">
        <v>69</v>
      </c>
      <c r="O203" s="37"/>
      <c r="P203" s="111" t="s">
        <v>381</v>
      </c>
      <c r="Q203" s="135">
        <v>0</v>
      </c>
      <c r="R203" s="37"/>
      <c r="S203" s="37"/>
      <c r="T203" s="136" t="s">
        <v>382</v>
      </c>
      <c r="U203" s="134" t="str">
        <f t="shared" si="3"/>
        <v>C9=陆洪文</v>
      </c>
    </row>
    <row r="204" spans="1:21">
      <c r="A204" s="198" t="s">
        <v>393</v>
      </c>
      <c r="B204" s="19">
        <v>202</v>
      </c>
      <c r="C204" s="131" t="s">
        <v>831</v>
      </c>
      <c r="D204" s="37" t="s">
        <v>167</v>
      </c>
      <c r="E204" s="125">
        <v>82</v>
      </c>
      <c r="F204" s="125">
        <v>66</v>
      </c>
      <c r="G204" s="125">
        <v>76</v>
      </c>
      <c r="H204" s="125">
        <v>0</v>
      </c>
      <c r="I204" s="125">
        <v>70</v>
      </c>
      <c r="J204" s="125" t="s">
        <v>148</v>
      </c>
      <c r="K204" s="125">
        <v>0</v>
      </c>
      <c r="L204" s="125">
        <v>0</v>
      </c>
      <c r="M204" s="125">
        <v>0</v>
      </c>
      <c r="N204" s="125">
        <v>65</v>
      </c>
      <c r="O204" s="37"/>
      <c r="P204" s="111" t="s">
        <v>381</v>
      </c>
      <c r="Q204" s="135">
        <v>5</v>
      </c>
      <c r="R204" s="37"/>
      <c r="S204" s="37"/>
      <c r="T204" s="136" t="s">
        <v>383</v>
      </c>
      <c r="U204" s="134" t="str">
        <f t="shared" si="3"/>
        <v>CA=康茂才</v>
      </c>
    </row>
    <row r="205" spans="1:21">
      <c r="A205" s="198" t="s">
        <v>397</v>
      </c>
      <c r="B205" s="19">
        <v>203</v>
      </c>
      <c r="C205" s="132" t="s">
        <v>939</v>
      </c>
      <c r="D205" s="37" t="s">
        <v>167</v>
      </c>
      <c r="E205" s="125">
        <v>73</v>
      </c>
      <c r="F205" s="125">
        <v>40</v>
      </c>
      <c r="G205" s="125">
        <v>71</v>
      </c>
      <c r="H205" s="125">
        <v>0</v>
      </c>
      <c r="I205" s="125">
        <v>70</v>
      </c>
      <c r="J205" s="125" t="s">
        <v>145</v>
      </c>
      <c r="K205" s="125">
        <v>0</v>
      </c>
      <c r="L205" s="125">
        <v>0</v>
      </c>
      <c r="M205" s="125">
        <v>0</v>
      </c>
      <c r="N205" s="125">
        <v>60</v>
      </c>
      <c r="O205" s="37"/>
      <c r="P205" s="111" t="s">
        <v>381</v>
      </c>
      <c r="Q205" s="135" t="s">
        <v>152</v>
      </c>
      <c r="R205" s="37"/>
      <c r="S205" s="37"/>
      <c r="T205" s="136" t="s">
        <v>384</v>
      </c>
      <c r="U205" s="134" t="str">
        <f t="shared" si="3"/>
        <v>CB=殷玉武</v>
      </c>
    </row>
    <row r="206" spans="1:21">
      <c r="A206" s="198" t="s">
        <v>401</v>
      </c>
      <c r="B206" s="19">
        <v>204</v>
      </c>
      <c r="C206" s="203" t="s">
        <v>971</v>
      </c>
      <c r="D206" s="37" t="s">
        <v>144</v>
      </c>
      <c r="E206" s="125">
        <v>75</v>
      </c>
      <c r="F206" s="125">
        <v>26</v>
      </c>
      <c r="G206" s="125">
        <v>70</v>
      </c>
      <c r="H206" s="125">
        <v>100</v>
      </c>
      <c r="I206" s="125">
        <v>70</v>
      </c>
      <c r="J206" s="125" t="s">
        <v>151</v>
      </c>
      <c r="K206" s="125">
        <v>500</v>
      </c>
      <c r="L206" s="125">
        <v>200</v>
      </c>
      <c r="M206" s="125">
        <v>200</v>
      </c>
      <c r="N206" s="125">
        <v>39</v>
      </c>
      <c r="O206" s="37"/>
      <c r="P206" s="111" t="s">
        <v>385</v>
      </c>
      <c r="Q206" s="135">
        <v>0</v>
      </c>
      <c r="R206" s="37"/>
      <c r="S206" s="37"/>
      <c r="T206" s="136" t="s">
        <v>386</v>
      </c>
      <c r="U206" s="134" t="str">
        <f t="shared" si="3"/>
        <v>CC=赵玉</v>
      </c>
    </row>
    <row r="207" spans="1:21">
      <c r="A207" s="198" t="s">
        <v>129</v>
      </c>
      <c r="B207" s="19">
        <v>205</v>
      </c>
      <c r="C207" s="132" t="s">
        <v>913</v>
      </c>
      <c r="D207" s="37" t="s">
        <v>167</v>
      </c>
      <c r="E207" s="125">
        <v>74</v>
      </c>
      <c r="F207" s="125">
        <v>74</v>
      </c>
      <c r="G207" s="125">
        <v>65</v>
      </c>
      <c r="H207" s="125">
        <v>0</v>
      </c>
      <c r="I207" s="125">
        <v>70</v>
      </c>
      <c r="J207" s="125" t="s">
        <v>148</v>
      </c>
      <c r="K207" s="125">
        <v>0</v>
      </c>
      <c r="L207" s="125">
        <v>0</v>
      </c>
      <c r="M207" s="125">
        <v>0</v>
      </c>
      <c r="N207" s="125">
        <v>60</v>
      </c>
      <c r="O207" s="37"/>
      <c r="P207" s="111" t="s">
        <v>385</v>
      </c>
      <c r="Q207" s="135">
        <v>5</v>
      </c>
      <c r="R207" s="37"/>
      <c r="S207" s="37"/>
      <c r="T207" s="136" t="s">
        <v>387</v>
      </c>
      <c r="U207" s="134" t="str">
        <f t="shared" si="3"/>
        <v>CD=武尽忠</v>
      </c>
    </row>
    <row r="208" spans="1:21">
      <c r="A208" s="198" t="s">
        <v>594</v>
      </c>
      <c r="B208" s="19">
        <v>206</v>
      </c>
      <c r="C208" s="203" t="s">
        <v>866</v>
      </c>
      <c r="D208" s="37" t="s">
        <v>144</v>
      </c>
      <c r="E208" s="125">
        <v>74</v>
      </c>
      <c r="F208" s="125">
        <v>52</v>
      </c>
      <c r="G208" s="125">
        <v>63</v>
      </c>
      <c r="H208" s="125">
        <v>100</v>
      </c>
      <c r="I208" s="125">
        <v>70</v>
      </c>
      <c r="J208" s="125" t="s">
        <v>145</v>
      </c>
      <c r="K208" s="125">
        <v>500</v>
      </c>
      <c r="L208" s="125">
        <v>200</v>
      </c>
      <c r="M208" s="125">
        <v>200</v>
      </c>
      <c r="N208" s="125">
        <v>67</v>
      </c>
      <c r="O208" s="37"/>
      <c r="P208" s="111" t="s">
        <v>385</v>
      </c>
      <c r="Q208" s="135" t="s">
        <v>152</v>
      </c>
      <c r="R208" s="37"/>
      <c r="S208" s="37"/>
      <c r="T208" s="136" t="s">
        <v>388</v>
      </c>
      <c r="U208" s="134" t="str">
        <f t="shared" si="3"/>
        <v>CE=孟九公</v>
      </c>
    </row>
    <row r="209" spans="1:21">
      <c r="A209" s="198" t="s">
        <v>447</v>
      </c>
      <c r="B209" s="19">
        <v>207</v>
      </c>
      <c r="C209" s="132" t="s">
        <v>977</v>
      </c>
      <c r="D209" s="37" t="s">
        <v>167</v>
      </c>
      <c r="E209" s="125">
        <v>80</v>
      </c>
      <c r="F209" s="125">
        <v>90</v>
      </c>
      <c r="G209" s="125">
        <v>75</v>
      </c>
      <c r="H209" s="125">
        <v>0</v>
      </c>
      <c r="I209" s="125">
        <v>70</v>
      </c>
      <c r="J209" s="125" t="s">
        <v>151</v>
      </c>
      <c r="K209" s="125">
        <v>0</v>
      </c>
      <c r="L209" s="125">
        <v>0</v>
      </c>
      <c r="M209" s="125">
        <v>0</v>
      </c>
      <c r="N209" s="125">
        <v>85</v>
      </c>
      <c r="O209" s="37"/>
      <c r="P209" s="111" t="s">
        <v>389</v>
      </c>
      <c r="Q209" s="135">
        <v>0</v>
      </c>
      <c r="R209" s="37"/>
      <c r="S209" s="37"/>
      <c r="T209" s="136" t="s">
        <v>390</v>
      </c>
      <c r="U209" s="134" t="str">
        <f t="shared" si="3"/>
        <v>CF=朱棣</v>
      </c>
    </row>
    <row r="210" spans="1:21">
      <c r="A210" s="198" t="s">
        <v>609</v>
      </c>
      <c r="B210" s="19">
        <v>208</v>
      </c>
      <c r="C210" s="132" t="s">
        <v>921</v>
      </c>
      <c r="D210" s="37" t="s">
        <v>167</v>
      </c>
      <c r="E210" s="125">
        <v>58</v>
      </c>
      <c r="F210" s="125">
        <v>84</v>
      </c>
      <c r="G210" s="125">
        <v>72</v>
      </c>
      <c r="H210" s="125">
        <v>0</v>
      </c>
      <c r="I210" s="125">
        <v>69</v>
      </c>
      <c r="J210" s="125" t="s">
        <v>148</v>
      </c>
      <c r="K210" s="125">
        <v>0</v>
      </c>
      <c r="L210" s="125">
        <v>0</v>
      </c>
      <c r="M210" s="125">
        <v>0</v>
      </c>
      <c r="N210" s="125">
        <v>79</v>
      </c>
      <c r="O210" s="37"/>
      <c r="P210" s="111" t="s">
        <v>389</v>
      </c>
      <c r="Q210" s="135">
        <v>5</v>
      </c>
      <c r="R210" s="37"/>
      <c r="S210" s="37"/>
      <c r="T210" s="136" t="s">
        <v>391</v>
      </c>
      <c r="U210" s="134" t="str">
        <f t="shared" si="3"/>
        <v>D0=徐继忠</v>
      </c>
    </row>
    <row r="211" spans="1:21">
      <c r="A211" s="198" t="s">
        <v>570</v>
      </c>
      <c r="B211" s="19">
        <v>209</v>
      </c>
      <c r="C211" s="131" t="s">
        <v>970</v>
      </c>
      <c r="D211" s="37" t="s">
        <v>167</v>
      </c>
      <c r="E211" s="125">
        <v>93</v>
      </c>
      <c r="F211" s="125">
        <v>47</v>
      </c>
      <c r="G211" s="125">
        <v>90</v>
      </c>
      <c r="H211" s="125">
        <v>0</v>
      </c>
      <c r="I211" s="125">
        <v>68</v>
      </c>
      <c r="J211" s="125" t="s">
        <v>151</v>
      </c>
      <c r="K211" s="125">
        <v>0</v>
      </c>
      <c r="L211" s="125">
        <v>0</v>
      </c>
      <c r="M211" s="125">
        <v>0</v>
      </c>
      <c r="N211" s="125">
        <v>63</v>
      </c>
      <c r="O211" s="37"/>
      <c r="P211" s="111" t="s">
        <v>389</v>
      </c>
      <c r="Q211" s="135" t="s">
        <v>152</v>
      </c>
      <c r="R211" s="37"/>
      <c r="S211" s="37"/>
      <c r="T211" s="136" t="s">
        <v>392</v>
      </c>
      <c r="U211" s="134" t="str">
        <f t="shared" si="3"/>
        <v>D1=赵普胜</v>
      </c>
    </row>
    <row r="212" spans="1:21">
      <c r="A212" s="198" t="s">
        <v>549</v>
      </c>
      <c r="B212" s="19">
        <v>210</v>
      </c>
      <c r="C212" s="131" t="s">
        <v>862</v>
      </c>
      <c r="D212" s="37" t="s">
        <v>167</v>
      </c>
      <c r="E212" s="125">
        <v>23</v>
      </c>
      <c r="F212" s="125">
        <v>66</v>
      </c>
      <c r="G212" s="125">
        <v>10</v>
      </c>
      <c r="H212" s="125">
        <v>0</v>
      </c>
      <c r="I212" s="125">
        <v>68</v>
      </c>
      <c r="J212" s="125" t="s">
        <v>148</v>
      </c>
      <c r="K212" s="125">
        <v>0</v>
      </c>
      <c r="L212" s="125">
        <v>0</v>
      </c>
      <c r="M212" s="125">
        <v>0</v>
      </c>
      <c r="N212" s="125">
        <v>43</v>
      </c>
      <c r="O212" s="37"/>
      <c r="P212" s="111" t="s">
        <v>393</v>
      </c>
      <c r="Q212" s="135">
        <v>0</v>
      </c>
      <c r="R212" s="37"/>
      <c r="S212" s="37"/>
      <c r="T212" s="136" t="s">
        <v>394</v>
      </c>
      <c r="U212" s="134" t="str">
        <f t="shared" si="3"/>
        <v>D2=马洪</v>
      </c>
    </row>
    <row r="213" spans="1:21">
      <c r="A213" s="198" t="s">
        <v>548</v>
      </c>
      <c r="B213" s="19">
        <v>211</v>
      </c>
      <c r="C213" s="202" t="s">
        <v>850</v>
      </c>
      <c r="D213" s="37" t="s">
        <v>144</v>
      </c>
      <c r="E213" s="125">
        <v>64</v>
      </c>
      <c r="F213" s="125">
        <v>78</v>
      </c>
      <c r="G213" s="125">
        <v>31</v>
      </c>
      <c r="H213" s="125">
        <v>100</v>
      </c>
      <c r="I213" s="125">
        <v>67</v>
      </c>
      <c r="J213" s="125" t="s">
        <v>151</v>
      </c>
      <c r="K213" s="125">
        <v>500</v>
      </c>
      <c r="L213" s="125">
        <v>200</v>
      </c>
      <c r="M213" s="125">
        <v>200</v>
      </c>
      <c r="N213" s="125">
        <v>74</v>
      </c>
      <c r="O213" s="37"/>
      <c r="P213" s="111" t="s">
        <v>393</v>
      </c>
      <c r="Q213" s="135">
        <v>5</v>
      </c>
      <c r="R213" s="37"/>
      <c r="S213" s="37"/>
      <c r="T213" s="136" t="s">
        <v>395</v>
      </c>
      <c r="U213" s="134" t="str">
        <f t="shared" si="3"/>
        <v>D3=刘益</v>
      </c>
    </row>
    <row r="214" spans="1:21">
      <c r="A214" s="198" t="s">
        <v>521</v>
      </c>
      <c r="B214" s="19">
        <v>212</v>
      </c>
      <c r="C214" s="131" t="s">
        <v>894</v>
      </c>
      <c r="D214" s="37" t="s">
        <v>167</v>
      </c>
      <c r="E214" s="125">
        <v>68</v>
      </c>
      <c r="F214" s="125">
        <v>76</v>
      </c>
      <c r="G214" s="125">
        <v>78</v>
      </c>
      <c r="H214" s="125">
        <v>0</v>
      </c>
      <c r="I214" s="125">
        <v>67</v>
      </c>
      <c r="J214" s="125" t="s">
        <v>148</v>
      </c>
      <c r="K214" s="125">
        <v>0</v>
      </c>
      <c r="L214" s="125">
        <v>0</v>
      </c>
      <c r="M214" s="125">
        <v>0</v>
      </c>
      <c r="N214" s="125">
        <v>60</v>
      </c>
      <c r="O214" s="37"/>
      <c r="P214" s="111" t="s">
        <v>393</v>
      </c>
      <c r="Q214" s="135" t="s">
        <v>152</v>
      </c>
      <c r="R214" s="37"/>
      <c r="S214" s="37"/>
      <c r="T214" s="136" t="s">
        <v>396</v>
      </c>
      <c r="U214" s="134" t="str">
        <f t="shared" si="3"/>
        <v>D4=汤琼</v>
      </c>
    </row>
    <row r="215" spans="1:21">
      <c r="A215" s="198" t="s">
        <v>516</v>
      </c>
      <c r="B215" s="19">
        <v>213</v>
      </c>
      <c r="C215" s="131" t="s">
        <v>816</v>
      </c>
      <c r="D215" s="37" t="s">
        <v>167</v>
      </c>
      <c r="E215" s="125">
        <v>22</v>
      </c>
      <c r="F215" s="125">
        <v>75</v>
      </c>
      <c r="G215" s="125">
        <v>19</v>
      </c>
      <c r="H215" s="125">
        <v>0</v>
      </c>
      <c r="I215" s="125">
        <v>67</v>
      </c>
      <c r="J215" s="125" t="s">
        <v>148</v>
      </c>
      <c r="K215" s="125">
        <v>0</v>
      </c>
      <c r="L215" s="125">
        <v>0</v>
      </c>
      <c r="M215" s="125">
        <v>0</v>
      </c>
      <c r="N215" s="125">
        <v>82</v>
      </c>
      <c r="O215" s="37"/>
      <c r="P215" s="111" t="s">
        <v>397</v>
      </c>
      <c r="Q215" s="135">
        <v>0</v>
      </c>
      <c r="R215" s="37"/>
      <c r="S215" s="37"/>
      <c r="T215" s="136" t="s">
        <v>398</v>
      </c>
      <c r="U215" s="134" t="str">
        <f t="shared" si="3"/>
        <v>D5=胡廷瑞</v>
      </c>
    </row>
    <row r="216" spans="1:21">
      <c r="A216" s="198" t="s">
        <v>497</v>
      </c>
      <c r="B216" s="19">
        <v>214</v>
      </c>
      <c r="C216" s="132" t="s">
        <v>910</v>
      </c>
      <c r="D216" s="37" t="s">
        <v>167</v>
      </c>
      <c r="E216" s="125">
        <v>37</v>
      </c>
      <c r="F216" s="125">
        <v>84</v>
      </c>
      <c r="G216" s="125">
        <v>17</v>
      </c>
      <c r="H216" s="125">
        <v>0</v>
      </c>
      <c r="I216" s="125">
        <v>66</v>
      </c>
      <c r="J216" s="125" t="s">
        <v>148</v>
      </c>
      <c r="K216" s="125">
        <v>0</v>
      </c>
      <c r="L216" s="125">
        <v>0</v>
      </c>
      <c r="M216" s="125">
        <v>0</v>
      </c>
      <c r="N216" s="125">
        <v>75</v>
      </c>
      <c r="O216" s="37"/>
      <c r="P216" s="111" t="s">
        <v>397</v>
      </c>
      <c r="Q216" s="135">
        <v>5</v>
      </c>
      <c r="R216" s="37"/>
      <c r="S216" s="37"/>
      <c r="T216" s="136" t="s">
        <v>399</v>
      </c>
      <c r="U216" s="134" t="str">
        <f t="shared" si="3"/>
        <v>D6=吴师道</v>
      </c>
    </row>
    <row r="217" spans="1:21">
      <c r="A217" s="198" t="s">
        <v>481</v>
      </c>
      <c r="B217" s="19">
        <v>215</v>
      </c>
      <c r="C217" s="132" t="s">
        <v>124</v>
      </c>
      <c r="D217" s="37" t="s">
        <v>167</v>
      </c>
      <c r="E217" s="125">
        <v>99</v>
      </c>
      <c r="F217" s="125">
        <v>85</v>
      </c>
      <c r="G217" s="125">
        <v>99</v>
      </c>
      <c r="H217" s="125">
        <v>0</v>
      </c>
      <c r="I217" s="125">
        <v>66</v>
      </c>
      <c r="J217" s="125" t="s">
        <v>151</v>
      </c>
      <c r="K217" s="125">
        <v>0</v>
      </c>
      <c r="L217" s="125">
        <v>0</v>
      </c>
      <c r="M217" s="125">
        <v>0</v>
      </c>
      <c r="N217" s="125">
        <v>95</v>
      </c>
      <c r="O217" s="37"/>
      <c r="P217" s="111" t="s">
        <v>397</v>
      </c>
      <c r="Q217" s="135" t="s">
        <v>152</v>
      </c>
      <c r="R217" s="37"/>
      <c r="S217" s="37"/>
      <c r="T217" s="136" t="s">
        <v>400</v>
      </c>
      <c r="U217" s="134" t="str">
        <f t="shared" si="3"/>
        <v>D7=张三丰</v>
      </c>
    </row>
    <row r="218" spans="1:21">
      <c r="A218" s="198" t="s">
        <v>464</v>
      </c>
      <c r="B218" s="19">
        <v>216</v>
      </c>
      <c r="C218" s="131" t="s">
        <v>979</v>
      </c>
      <c r="D218" s="37" t="s">
        <v>167</v>
      </c>
      <c r="E218" s="125">
        <v>32</v>
      </c>
      <c r="F218" s="125">
        <v>94</v>
      </c>
      <c r="G218" s="125">
        <v>19</v>
      </c>
      <c r="H218" s="125">
        <v>0</v>
      </c>
      <c r="I218" s="125">
        <v>66</v>
      </c>
      <c r="J218" s="125" t="s">
        <v>148</v>
      </c>
      <c r="K218" s="125">
        <v>0</v>
      </c>
      <c r="L218" s="125">
        <v>0</v>
      </c>
      <c r="M218" s="125">
        <v>0</v>
      </c>
      <c r="N218" s="125">
        <v>39</v>
      </c>
      <c r="O218" s="37"/>
      <c r="P218" s="111" t="s">
        <v>401</v>
      </c>
      <c r="Q218" s="135">
        <v>0</v>
      </c>
      <c r="R218" s="37"/>
      <c r="S218" s="37"/>
      <c r="T218" s="136" t="s">
        <v>402</v>
      </c>
      <c r="U218" s="134" t="str">
        <f t="shared" si="3"/>
        <v>D8=朱文正</v>
      </c>
    </row>
    <row r="219" spans="1:21">
      <c r="A219" s="198" t="s">
        <v>448</v>
      </c>
      <c r="B219" s="19">
        <v>217</v>
      </c>
      <c r="C219" s="131" t="s">
        <v>865</v>
      </c>
      <c r="D219" s="37" t="s">
        <v>167</v>
      </c>
      <c r="E219" s="125">
        <v>76</v>
      </c>
      <c r="F219" s="125">
        <v>72</v>
      </c>
      <c r="G219" s="125">
        <v>70</v>
      </c>
      <c r="H219" s="125">
        <v>0</v>
      </c>
      <c r="I219" s="125">
        <v>65</v>
      </c>
      <c r="J219" s="125" t="s">
        <v>145</v>
      </c>
      <c r="K219" s="125">
        <v>0</v>
      </c>
      <c r="L219" s="125">
        <v>0</v>
      </c>
      <c r="M219" s="125">
        <v>0</v>
      </c>
      <c r="N219" s="125">
        <v>71</v>
      </c>
      <c r="O219" s="37"/>
      <c r="P219" s="111" t="s">
        <v>401</v>
      </c>
      <c r="Q219" s="135">
        <v>5</v>
      </c>
      <c r="R219" s="37"/>
      <c r="S219" s="37"/>
      <c r="T219" s="136" t="s">
        <v>403</v>
      </c>
      <c r="U219" s="134" t="str">
        <f t="shared" si="3"/>
        <v>D9=梅思祖</v>
      </c>
    </row>
    <row r="220" spans="1:21">
      <c r="A220" s="198" t="s">
        <v>446</v>
      </c>
      <c r="B220" s="19">
        <v>218</v>
      </c>
      <c r="C220" s="132" t="s">
        <v>934</v>
      </c>
      <c r="D220" s="37" t="s">
        <v>167</v>
      </c>
      <c r="E220" s="125">
        <v>64</v>
      </c>
      <c r="F220" s="125">
        <v>16</v>
      </c>
      <c r="G220" s="125">
        <v>13</v>
      </c>
      <c r="H220" s="125">
        <v>0</v>
      </c>
      <c r="I220" s="125">
        <v>65</v>
      </c>
      <c r="J220" s="125" t="s">
        <v>148</v>
      </c>
      <c r="K220" s="125">
        <v>0</v>
      </c>
      <c r="L220" s="125">
        <v>0</v>
      </c>
      <c r="M220" s="125">
        <v>0</v>
      </c>
      <c r="N220" s="125">
        <v>49</v>
      </c>
      <c r="O220" s="37"/>
      <c r="P220" s="111" t="s">
        <v>401</v>
      </c>
      <c r="Q220" s="135" t="s">
        <v>152</v>
      </c>
      <c r="R220" s="37"/>
      <c r="S220" s="37"/>
      <c r="T220" s="136" t="s">
        <v>404</v>
      </c>
      <c r="U220" s="134" t="str">
        <f t="shared" si="3"/>
        <v>DA=叶琛</v>
      </c>
    </row>
    <row r="221" spans="1:21">
      <c r="A221" s="198" t="s">
        <v>610</v>
      </c>
      <c r="B221" s="19">
        <v>219</v>
      </c>
      <c r="C221" s="132" t="s">
        <v>888</v>
      </c>
      <c r="D221" s="37" t="s">
        <v>167</v>
      </c>
      <c r="E221" s="125">
        <v>67</v>
      </c>
      <c r="F221" s="125">
        <v>97</v>
      </c>
      <c r="G221" s="125">
        <v>30</v>
      </c>
      <c r="H221" s="125">
        <v>0</v>
      </c>
      <c r="I221" s="125">
        <v>65</v>
      </c>
      <c r="J221" s="125" t="s">
        <v>148</v>
      </c>
      <c r="K221" s="125">
        <v>0</v>
      </c>
      <c r="L221" s="125">
        <v>0</v>
      </c>
      <c r="M221" s="125">
        <v>0</v>
      </c>
      <c r="N221" s="125">
        <v>86</v>
      </c>
      <c r="O221" s="37"/>
      <c r="P221" s="111" t="s">
        <v>405</v>
      </c>
      <c r="Q221" s="135">
        <v>0</v>
      </c>
      <c r="R221" s="37"/>
      <c r="S221" s="37"/>
      <c r="T221" s="136" t="s">
        <v>406</v>
      </c>
      <c r="U221" s="134" t="str">
        <f t="shared" si="3"/>
        <v>DB=施耐庵</v>
      </c>
    </row>
    <row r="222" spans="1:21">
      <c r="A222" s="198" t="s">
        <v>608</v>
      </c>
      <c r="B222" s="19">
        <v>220</v>
      </c>
      <c r="C222" s="132" t="s">
        <v>980</v>
      </c>
      <c r="D222" s="37" t="s">
        <v>167</v>
      </c>
      <c r="E222" s="125">
        <v>92</v>
      </c>
      <c r="F222" s="125">
        <v>60</v>
      </c>
      <c r="G222" s="125">
        <v>99</v>
      </c>
      <c r="H222" s="125">
        <v>0</v>
      </c>
      <c r="I222" s="125">
        <v>65</v>
      </c>
      <c r="J222" s="125" t="s">
        <v>148</v>
      </c>
      <c r="K222" s="125">
        <v>0</v>
      </c>
      <c r="L222" s="125">
        <v>0</v>
      </c>
      <c r="M222" s="125">
        <v>0</v>
      </c>
      <c r="N222" s="125">
        <v>72</v>
      </c>
      <c r="O222" s="37"/>
      <c r="P222" s="111" t="s">
        <v>405</v>
      </c>
      <c r="Q222" s="135">
        <v>5</v>
      </c>
      <c r="R222" s="37"/>
      <c r="S222" s="37"/>
      <c r="T222" s="136" t="s">
        <v>407</v>
      </c>
      <c r="U222" s="134" t="str">
        <f t="shared" si="3"/>
        <v>DC=朱永杰</v>
      </c>
    </row>
    <row r="223" spans="1:21">
      <c r="A223" s="198" t="s">
        <v>602</v>
      </c>
      <c r="B223" s="19">
        <v>221</v>
      </c>
      <c r="C223" s="131" t="s">
        <v>836</v>
      </c>
      <c r="D223" s="37" t="s">
        <v>167</v>
      </c>
      <c r="E223" s="125">
        <v>59</v>
      </c>
      <c r="F223" s="125">
        <v>84</v>
      </c>
      <c r="G223" s="125">
        <v>41</v>
      </c>
      <c r="H223" s="125">
        <v>0</v>
      </c>
      <c r="I223" s="125">
        <v>64</v>
      </c>
      <c r="J223" s="125" t="s">
        <v>148</v>
      </c>
      <c r="K223" s="125">
        <v>0</v>
      </c>
      <c r="L223" s="125">
        <v>0</v>
      </c>
      <c r="M223" s="125">
        <v>0</v>
      </c>
      <c r="N223" s="125">
        <v>58</v>
      </c>
      <c r="O223" s="37"/>
      <c r="P223" s="111" t="s">
        <v>405</v>
      </c>
      <c r="Q223" s="135" t="s">
        <v>152</v>
      </c>
      <c r="R223" s="37"/>
      <c r="S223" s="37"/>
      <c r="T223" s="136" t="s">
        <v>408</v>
      </c>
      <c r="U223" s="134" t="str">
        <f t="shared" si="3"/>
        <v>DD=李好文</v>
      </c>
    </row>
    <row r="224" spans="1:21">
      <c r="A224" s="198" t="s">
        <v>599</v>
      </c>
      <c r="B224" s="19">
        <v>222</v>
      </c>
      <c r="C224" s="131" t="s">
        <v>795</v>
      </c>
      <c r="D224" s="37" t="s">
        <v>167</v>
      </c>
      <c r="E224" s="125">
        <v>46</v>
      </c>
      <c r="F224" s="125">
        <v>86</v>
      </c>
      <c r="G224" s="125">
        <v>42</v>
      </c>
      <c r="H224" s="125">
        <v>0</v>
      </c>
      <c r="I224" s="125">
        <v>64</v>
      </c>
      <c r="J224" s="125" t="s">
        <v>148</v>
      </c>
      <c r="K224" s="125">
        <v>0</v>
      </c>
      <c r="L224" s="125">
        <v>0</v>
      </c>
      <c r="M224" s="125">
        <v>0</v>
      </c>
      <c r="N224" s="125">
        <v>68</v>
      </c>
      <c r="O224" s="37"/>
      <c r="P224" s="111" t="s">
        <v>409</v>
      </c>
      <c r="Q224" s="135">
        <v>0</v>
      </c>
      <c r="R224" s="37"/>
      <c r="S224" s="37"/>
      <c r="T224" s="136" t="s">
        <v>410</v>
      </c>
      <c r="U224" s="134" t="str">
        <f t="shared" si="3"/>
        <v>DE=高启</v>
      </c>
    </row>
    <row r="225" spans="1:21">
      <c r="A225" s="198" t="s">
        <v>596</v>
      </c>
      <c r="B225" s="19">
        <v>223</v>
      </c>
      <c r="C225" s="132" t="s">
        <v>757</v>
      </c>
      <c r="D225" s="37" t="s">
        <v>167</v>
      </c>
      <c r="E225" s="125">
        <v>99</v>
      </c>
      <c r="F225" s="125">
        <v>70</v>
      </c>
      <c r="G225" s="125">
        <v>98</v>
      </c>
      <c r="H225" s="125">
        <v>0</v>
      </c>
      <c r="I225" s="125">
        <v>64</v>
      </c>
      <c r="J225" s="125" t="s">
        <v>151</v>
      </c>
      <c r="K225" s="125">
        <v>0</v>
      </c>
      <c r="L225" s="125">
        <v>0</v>
      </c>
      <c r="M225" s="125">
        <v>0</v>
      </c>
      <c r="N225" s="125">
        <v>80</v>
      </c>
      <c r="O225" s="37"/>
      <c r="P225" s="111" t="s">
        <v>409</v>
      </c>
      <c r="Q225" s="135">
        <v>5</v>
      </c>
      <c r="R225" s="37"/>
      <c r="S225" s="37"/>
      <c r="T225" s="136" t="s">
        <v>411</v>
      </c>
      <c r="U225" s="134" t="str">
        <f t="shared" si="3"/>
        <v>DF=常茂</v>
      </c>
    </row>
    <row r="226" spans="1:21">
      <c r="A226" s="198" t="s">
        <v>128</v>
      </c>
      <c r="B226" s="19">
        <v>224</v>
      </c>
      <c r="C226" s="132" t="s">
        <v>759</v>
      </c>
      <c r="D226" s="37" t="s">
        <v>167</v>
      </c>
      <c r="E226" s="125">
        <v>93</v>
      </c>
      <c r="F226" s="125">
        <v>42</v>
      </c>
      <c r="G226" s="125">
        <v>93</v>
      </c>
      <c r="H226" s="125">
        <v>0</v>
      </c>
      <c r="I226" s="125">
        <v>62</v>
      </c>
      <c r="J226" s="125" t="s">
        <v>151</v>
      </c>
      <c r="K226" s="125">
        <v>0</v>
      </c>
      <c r="L226" s="125">
        <v>0</v>
      </c>
      <c r="M226" s="125">
        <v>0</v>
      </c>
      <c r="N226" s="125">
        <v>69</v>
      </c>
      <c r="O226" s="37"/>
      <c r="P226" s="111" t="s">
        <v>409</v>
      </c>
      <c r="Q226" s="135" t="s">
        <v>152</v>
      </c>
      <c r="R226" s="37"/>
      <c r="S226" s="37"/>
      <c r="T226" s="136" t="s">
        <v>412</v>
      </c>
      <c r="U226" s="134" t="str">
        <f t="shared" si="3"/>
        <v>E0=常兴</v>
      </c>
    </row>
    <row r="227" spans="1:21">
      <c r="A227" s="198" t="s">
        <v>595</v>
      </c>
      <c r="B227" s="19">
        <v>225</v>
      </c>
      <c r="C227" s="131" t="s">
        <v>766</v>
      </c>
      <c r="D227" s="37" t="s">
        <v>167</v>
      </c>
      <c r="E227" s="125">
        <v>55</v>
      </c>
      <c r="F227" s="125">
        <v>69</v>
      </c>
      <c r="G227" s="125">
        <v>17</v>
      </c>
      <c r="H227" s="125">
        <v>0</v>
      </c>
      <c r="I227" s="125">
        <v>62</v>
      </c>
      <c r="J227" s="125" t="s">
        <v>148</v>
      </c>
      <c r="K227" s="125">
        <v>0</v>
      </c>
      <c r="L227" s="125">
        <v>0</v>
      </c>
      <c r="M227" s="125">
        <v>0</v>
      </c>
      <c r="N227" s="125">
        <v>48</v>
      </c>
      <c r="O227" s="37"/>
      <c r="P227" s="111" t="s">
        <v>413</v>
      </c>
      <c r="Q227" s="135">
        <v>0</v>
      </c>
      <c r="R227" s="37"/>
      <c r="S227" s="37"/>
      <c r="T227" s="136" t="s">
        <v>414</v>
      </c>
      <c r="U227" s="134" t="str">
        <f t="shared" si="3"/>
        <v>E1=陈英杰</v>
      </c>
    </row>
    <row r="228" spans="1:21">
      <c r="A228" s="198" t="s">
        <v>585</v>
      </c>
      <c r="B228" s="19">
        <v>226</v>
      </c>
      <c r="C228" s="132" t="s">
        <v>907</v>
      </c>
      <c r="D228" s="37" t="s">
        <v>167</v>
      </c>
      <c r="E228" s="125">
        <v>65</v>
      </c>
      <c r="F228" s="125">
        <v>21</v>
      </c>
      <c r="G228" s="125">
        <v>58</v>
      </c>
      <c r="H228" s="125">
        <v>0</v>
      </c>
      <c r="I228" s="125">
        <v>61</v>
      </c>
      <c r="J228" s="125" t="s">
        <v>145</v>
      </c>
      <c r="K228" s="125">
        <v>0</v>
      </c>
      <c r="L228" s="125">
        <v>0</v>
      </c>
      <c r="M228" s="125">
        <v>0</v>
      </c>
      <c r="N228" s="125">
        <v>36</v>
      </c>
      <c r="O228" s="37"/>
      <c r="P228" s="111" t="s">
        <v>413</v>
      </c>
      <c r="Q228" s="135">
        <v>5</v>
      </c>
      <c r="R228" s="37"/>
      <c r="S228" s="37"/>
      <c r="T228" s="136" t="s">
        <v>415</v>
      </c>
      <c r="U228" s="134" t="str">
        <f t="shared" si="3"/>
        <v>E2=王国义</v>
      </c>
    </row>
    <row r="229" spans="1:21">
      <c r="A229" s="198" t="s">
        <v>583</v>
      </c>
      <c r="B229" s="19">
        <v>227</v>
      </c>
      <c r="C229" s="132" t="s">
        <v>916</v>
      </c>
      <c r="D229" s="37" t="s">
        <v>167</v>
      </c>
      <c r="E229" s="125">
        <v>86</v>
      </c>
      <c r="F229" s="125">
        <v>30</v>
      </c>
      <c r="G229" s="125">
        <v>80</v>
      </c>
      <c r="H229" s="125">
        <v>0</v>
      </c>
      <c r="I229" s="125">
        <v>59</v>
      </c>
      <c r="J229" s="125" t="s">
        <v>151</v>
      </c>
      <c r="K229" s="125">
        <v>0</v>
      </c>
      <c r="L229" s="125">
        <v>0</v>
      </c>
      <c r="M229" s="125">
        <v>0</v>
      </c>
      <c r="N229" s="125">
        <v>52</v>
      </c>
      <c r="O229" s="37"/>
      <c r="P229" s="111" t="s">
        <v>413</v>
      </c>
      <c r="Q229" s="135" t="s">
        <v>152</v>
      </c>
      <c r="R229" s="37"/>
      <c r="S229" s="37"/>
      <c r="T229" s="136" t="s">
        <v>416</v>
      </c>
      <c r="U229" s="134" t="str">
        <f t="shared" si="3"/>
        <v>E3=项遇春</v>
      </c>
    </row>
    <row r="230" spans="1:21">
      <c r="A230" s="59" t="s">
        <v>584</v>
      </c>
      <c r="B230" s="19">
        <v>228</v>
      </c>
      <c r="C230" s="132" t="s">
        <v>965</v>
      </c>
      <c r="D230" s="37" t="s">
        <v>167</v>
      </c>
      <c r="E230" s="125">
        <v>54</v>
      </c>
      <c r="F230" s="125">
        <v>59</v>
      </c>
      <c r="G230" s="125">
        <v>34</v>
      </c>
      <c r="H230" s="125">
        <v>0</v>
      </c>
      <c r="I230" s="125">
        <v>59</v>
      </c>
      <c r="J230" s="125" t="s">
        <v>148</v>
      </c>
      <c r="K230" s="125">
        <v>0</v>
      </c>
      <c r="L230" s="125">
        <v>0</v>
      </c>
      <c r="M230" s="125">
        <v>0</v>
      </c>
      <c r="N230" s="125">
        <v>30</v>
      </c>
      <c r="O230" s="37"/>
      <c r="P230" s="111" t="s">
        <v>417</v>
      </c>
      <c r="Q230" s="135">
        <v>0</v>
      </c>
      <c r="R230" s="37"/>
      <c r="S230" s="37"/>
      <c r="T230" s="136" t="s">
        <v>418</v>
      </c>
      <c r="U230" s="134" t="str">
        <f t="shared" si="3"/>
        <v>E4=张士信</v>
      </c>
    </row>
    <row r="231" spans="1:21">
      <c r="A231" s="59" t="s">
        <v>579</v>
      </c>
      <c r="B231" s="19">
        <v>229</v>
      </c>
      <c r="C231" s="131" t="s">
        <v>943</v>
      </c>
      <c r="D231" s="37" t="s">
        <v>167</v>
      </c>
      <c r="E231" s="125">
        <v>79</v>
      </c>
      <c r="F231" s="125">
        <v>67</v>
      </c>
      <c r="G231" s="125">
        <v>71</v>
      </c>
      <c r="H231" s="125">
        <v>0</v>
      </c>
      <c r="I231" s="125">
        <v>50</v>
      </c>
      <c r="J231" s="125" t="s">
        <v>145</v>
      </c>
      <c r="K231" s="125">
        <v>0</v>
      </c>
      <c r="L231" s="125">
        <v>0</v>
      </c>
      <c r="M231" s="125">
        <v>0</v>
      </c>
      <c r="N231" s="125">
        <v>66</v>
      </c>
      <c r="O231" s="37"/>
      <c r="P231" s="111" t="s">
        <v>417</v>
      </c>
      <c r="Q231" s="135">
        <v>5</v>
      </c>
      <c r="R231" s="37"/>
      <c r="S231" s="37"/>
      <c r="T231" s="136" t="s">
        <v>419</v>
      </c>
      <c r="U231" s="134" t="str">
        <f t="shared" si="3"/>
        <v>E5=俞廷玉</v>
      </c>
    </row>
    <row r="232" spans="1:21">
      <c r="A232" s="59" t="s">
        <v>575</v>
      </c>
      <c r="B232" s="19">
        <v>230</v>
      </c>
      <c r="C232" s="132" t="s">
        <v>897</v>
      </c>
      <c r="D232" s="37" t="s">
        <v>167</v>
      </c>
      <c r="E232" s="125">
        <v>98</v>
      </c>
      <c r="F232" s="125">
        <v>60</v>
      </c>
      <c r="G232" s="125">
        <v>98</v>
      </c>
      <c r="H232" s="125">
        <v>0</v>
      </c>
      <c r="I232" s="125">
        <v>45</v>
      </c>
      <c r="J232" s="125" t="s">
        <v>151</v>
      </c>
      <c r="K232" s="125">
        <v>0</v>
      </c>
      <c r="L232" s="125">
        <v>0</v>
      </c>
      <c r="M232" s="125">
        <v>0</v>
      </c>
      <c r="N232" s="125">
        <v>90</v>
      </c>
      <c r="O232" s="37"/>
      <c r="P232" s="111" t="s">
        <v>417</v>
      </c>
      <c r="Q232" s="135" t="s">
        <v>152</v>
      </c>
      <c r="R232" s="37"/>
      <c r="S232" s="37"/>
      <c r="T232" s="136" t="s">
        <v>420</v>
      </c>
      <c r="U232" s="134" t="str">
        <f t="shared" si="3"/>
        <v>E6=田再镖</v>
      </c>
    </row>
    <row r="233" spans="1:21">
      <c r="A233" s="59" t="s">
        <v>574</v>
      </c>
      <c r="B233" s="19">
        <v>231</v>
      </c>
      <c r="C233" s="131" t="s">
        <v>884</v>
      </c>
      <c r="D233" s="37" t="s">
        <v>167</v>
      </c>
      <c r="E233" s="125">
        <v>85</v>
      </c>
      <c r="F233" s="125">
        <v>43</v>
      </c>
      <c r="G233" s="125">
        <v>77</v>
      </c>
      <c r="H233" s="125">
        <v>0</v>
      </c>
      <c r="I233" s="125">
        <v>45</v>
      </c>
      <c r="J233" s="125" t="s">
        <v>151</v>
      </c>
      <c r="K233" s="125">
        <v>0</v>
      </c>
      <c r="L233" s="125">
        <v>0</v>
      </c>
      <c r="M233" s="125">
        <v>0</v>
      </c>
      <c r="N233" s="125">
        <v>61</v>
      </c>
      <c r="O233" s="37"/>
      <c r="P233" s="111" t="s">
        <v>421</v>
      </c>
      <c r="Q233" s="135">
        <v>0</v>
      </c>
      <c r="R233" s="37"/>
      <c r="S233" s="37"/>
      <c r="T233" s="136" t="s">
        <v>422</v>
      </c>
      <c r="U233" s="134" t="str">
        <f t="shared" si="3"/>
        <v>E7=沙克亮</v>
      </c>
    </row>
    <row r="234" spans="1:21">
      <c r="A234" s="59" t="s">
        <v>567</v>
      </c>
      <c r="B234" s="19">
        <v>232</v>
      </c>
      <c r="C234" s="131" t="s">
        <v>814</v>
      </c>
      <c r="D234" s="37" t="s">
        <v>167</v>
      </c>
      <c r="E234" s="125">
        <v>97</v>
      </c>
      <c r="F234" s="125">
        <v>10</v>
      </c>
      <c r="G234" s="125">
        <v>81</v>
      </c>
      <c r="H234" s="125">
        <v>0</v>
      </c>
      <c r="I234" s="125">
        <v>44</v>
      </c>
      <c r="J234" s="125" t="s">
        <v>148</v>
      </c>
      <c r="K234" s="125">
        <v>0</v>
      </c>
      <c r="L234" s="125">
        <v>0</v>
      </c>
      <c r="M234" s="125">
        <v>0</v>
      </c>
      <c r="N234" s="125">
        <v>23</v>
      </c>
      <c r="O234" s="37"/>
      <c r="P234" s="111" t="s">
        <v>421</v>
      </c>
      <c r="Q234" s="135">
        <v>5</v>
      </c>
      <c r="R234" s="37"/>
      <c r="S234" s="37"/>
      <c r="T234" s="136" t="s">
        <v>423</v>
      </c>
      <c r="U234" s="134" t="str">
        <f t="shared" si="3"/>
        <v>E8=胡强</v>
      </c>
    </row>
    <row r="235" spans="1:21">
      <c r="A235" s="59" t="s">
        <v>566</v>
      </c>
      <c r="B235" s="19">
        <v>233</v>
      </c>
      <c r="C235" s="132" t="s">
        <v>886</v>
      </c>
      <c r="D235" s="37" t="s">
        <v>167</v>
      </c>
      <c r="E235" s="125">
        <v>68</v>
      </c>
      <c r="F235" s="125">
        <v>73</v>
      </c>
      <c r="G235" s="125">
        <v>52</v>
      </c>
      <c r="H235" s="125">
        <v>0</v>
      </c>
      <c r="I235" s="125">
        <v>43</v>
      </c>
      <c r="J235" s="125" t="s">
        <v>148</v>
      </c>
      <c r="K235" s="125">
        <v>0</v>
      </c>
      <c r="L235" s="125">
        <v>0</v>
      </c>
      <c r="M235" s="125">
        <v>0</v>
      </c>
      <c r="N235" s="125">
        <v>66</v>
      </c>
      <c r="O235" s="37"/>
      <c r="P235" s="111" t="s">
        <v>421</v>
      </c>
      <c r="Q235" s="135" t="s">
        <v>152</v>
      </c>
      <c r="R235" s="37"/>
      <c r="S235" s="37"/>
      <c r="T235" s="136" t="s">
        <v>424</v>
      </c>
      <c r="U235" s="134" t="str">
        <f t="shared" si="3"/>
        <v>E9=沙祖寿</v>
      </c>
    </row>
    <row r="236" spans="1:21">
      <c r="A236" s="59" t="s">
        <v>405</v>
      </c>
      <c r="B236" s="19">
        <v>234</v>
      </c>
      <c r="C236" s="131" t="s">
        <v>885</v>
      </c>
      <c r="D236" s="37" t="s">
        <v>167</v>
      </c>
      <c r="E236" s="125">
        <v>83</v>
      </c>
      <c r="F236" s="125">
        <v>50</v>
      </c>
      <c r="G236" s="125">
        <v>80</v>
      </c>
      <c r="H236" s="125">
        <v>0</v>
      </c>
      <c r="I236" s="125">
        <v>31</v>
      </c>
      <c r="J236" s="125" t="s">
        <v>151</v>
      </c>
      <c r="K236" s="125">
        <v>0</v>
      </c>
      <c r="L236" s="125">
        <v>0</v>
      </c>
      <c r="M236" s="125">
        <v>0</v>
      </c>
      <c r="N236" s="125">
        <v>65</v>
      </c>
      <c r="O236" s="37"/>
      <c r="P236" s="111" t="s">
        <v>425</v>
      </c>
      <c r="Q236" s="135">
        <v>0</v>
      </c>
      <c r="R236" s="37"/>
      <c r="S236" s="37"/>
      <c r="T236" s="136" t="s">
        <v>426</v>
      </c>
      <c r="U236" s="134" t="str">
        <f t="shared" si="3"/>
        <v>EA=沙克明</v>
      </c>
    </row>
    <row r="237" spans="1:21">
      <c r="A237" s="59" t="s">
        <v>409</v>
      </c>
      <c r="B237" s="19">
        <v>235</v>
      </c>
      <c r="C237" s="203" t="s">
        <v>764</v>
      </c>
      <c r="D237" s="37" t="s">
        <v>144</v>
      </c>
      <c r="E237" s="125">
        <v>70</v>
      </c>
      <c r="F237" s="125">
        <v>64</v>
      </c>
      <c r="G237" s="125">
        <v>59</v>
      </c>
      <c r="H237" s="125">
        <v>100</v>
      </c>
      <c r="I237" s="125">
        <v>26</v>
      </c>
      <c r="J237" s="125" t="s">
        <v>148</v>
      </c>
      <c r="K237" s="125">
        <v>500</v>
      </c>
      <c r="L237" s="125">
        <v>200</v>
      </c>
      <c r="M237" s="125">
        <v>200</v>
      </c>
      <c r="N237" s="125">
        <v>50</v>
      </c>
      <c r="O237" s="37"/>
      <c r="P237" s="111" t="s">
        <v>425</v>
      </c>
      <c r="Q237" s="138">
        <v>5</v>
      </c>
      <c r="R237" s="139"/>
      <c r="S237" s="139"/>
      <c r="T237" s="136" t="s">
        <v>427</v>
      </c>
      <c r="U237" s="134" t="str">
        <f t="shared" si="3"/>
        <v>EB=陈维先</v>
      </c>
    </row>
    <row r="238" spans="1:21">
      <c r="A238" s="59" t="s">
        <v>413</v>
      </c>
      <c r="B238" s="19">
        <v>236</v>
      </c>
      <c r="C238" s="132" t="s">
        <v>940</v>
      </c>
      <c r="D238" s="37" t="s">
        <v>167</v>
      </c>
      <c r="E238" s="125">
        <v>96</v>
      </c>
      <c r="F238" s="125">
        <v>15</v>
      </c>
      <c r="G238" s="125">
        <v>96</v>
      </c>
      <c r="H238" s="125">
        <v>0</v>
      </c>
      <c r="I238" s="125">
        <v>23</v>
      </c>
      <c r="J238" s="125" t="s">
        <v>151</v>
      </c>
      <c r="K238" s="125">
        <v>0</v>
      </c>
      <c r="L238" s="125">
        <v>0</v>
      </c>
      <c r="M238" s="125">
        <v>0</v>
      </c>
      <c r="N238" s="125">
        <v>51</v>
      </c>
      <c r="O238" s="37"/>
      <c r="P238" s="137" t="s">
        <v>425</v>
      </c>
      <c r="Q238" s="137" t="s">
        <v>152</v>
      </c>
      <c r="R238" s="137" t="s">
        <v>428</v>
      </c>
      <c r="S238" s="137"/>
      <c r="T238" s="140" t="s">
        <v>429</v>
      </c>
      <c r="U238" s="141" t="str">
        <f t="shared" si="3"/>
        <v>EC=于皋</v>
      </c>
    </row>
    <row r="239" spans="1:21">
      <c r="A239" s="59" t="str">
        <f t="shared" ref="A239:A256" si="4">DEC2HEX(B239)</f>
        <v>ED</v>
      </c>
      <c r="B239" s="127">
        <v>237</v>
      </c>
      <c r="C239" s="132"/>
      <c r="D239" s="37" t="s">
        <v>167</v>
      </c>
      <c r="E239" s="125">
        <v>91</v>
      </c>
      <c r="F239" s="125">
        <v>62</v>
      </c>
      <c r="G239" s="125">
        <v>84</v>
      </c>
      <c r="H239" s="125">
        <v>0</v>
      </c>
      <c r="I239" s="125">
        <v>89</v>
      </c>
      <c r="J239" s="125" t="s">
        <v>148</v>
      </c>
      <c r="K239" s="125">
        <v>0</v>
      </c>
      <c r="L239" s="125">
        <v>0</v>
      </c>
      <c r="M239" s="125">
        <v>0</v>
      </c>
      <c r="N239" s="125">
        <v>84</v>
      </c>
      <c r="O239" s="37"/>
      <c r="P239" s="111" t="s">
        <v>430</v>
      </c>
      <c r="Q239" s="142">
        <v>0</v>
      </c>
      <c r="R239" s="37" t="s">
        <v>143</v>
      </c>
      <c r="S239" s="143"/>
      <c r="T239" s="136" t="s">
        <v>147</v>
      </c>
      <c r="U239" s="134" t="str">
        <f t="shared" si="3"/>
        <v>00=</v>
      </c>
    </row>
    <row r="240" spans="1:21">
      <c r="A240" s="59" t="str">
        <f t="shared" si="4"/>
        <v>EE</v>
      </c>
      <c r="B240" s="19">
        <v>238</v>
      </c>
      <c r="C240" s="131"/>
      <c r="D240" s="37" t="s">
        <v>167</v>
      </c>
      <c r="E240" s="125">
        <v>93</v>
      </c>
      <c r="F240" s="125">
        <v>40</v>
      </c>
      <c r="G240" s="125">
        <v>89</v>
      </c>
      <c r="H240" s="125">
        <v>0</v>
      </c>
      <c r="I240" s="125">
        <v>81</v>
      </c>
      <c r="J240" s="125" t="s">
        <v>148</v>
      </c>
      <c r="K240" s="125">
        <v>0</v>
      </c>
      <c r="L240" s="125">
        <v>0</v>
      </c>
      <c r="M240" s="125">
        <v>0</v>
      </c>
      <c r="N240" s="125">
        <v>65</v>
      </c>
      <c r="O240" s="37"/>
      <c r="P240" s="111" t="s">
        <v>430</v>
      </c>
      <c r="Q240" s="135">
        <v>5</v>
      </c>
      <c r="R240" s="37" t="s">
        <v>146</v>
      </c>
      <c r="S240" s="37"/>
      <c r="T240" s="136" t="s">
        <v>150</v>
      </c>
      <c r="U240" s="134" t="str">
        <f t="shared" si="3"/>
        <v>01=</v>
      </c>
    </row>
    <row r="241" spans="1:21">
      <c r="A241" s="59" t="str">
        <f t="shared" si="4"/>
        <v>EF</v>
      </c>
      <c r="B241" s="19">
        <v>239</v>
      </c>
      <c r="C241" s="131"/>
      <c r="D241" s="37" t="s">
        <v>144</v>
      </c>
      <c r="E241" s="125">
        <v>92</v>
      </c>
      <c r="F241" s="125">
        <v>40</v>
      </c>
      <c r="G241" s="125">
        <v>85</v>
      </c>
      <c r="H241" s="125">
        <v>100</v>
      </c>
      <c r="I241" s="125">
        <v>70</v>
      </c>
      <c r="J241" s="125" t="s">
        <v>145</v>
      </c>
      <c r="K241" s="125">
        <v>500</v>
      </c>
      <c r="L241" s="125">
        <v>200</v>
      </c>
      <c r="M241" s="125">
        <v>200</v>
      </c>
      <c r="N241" s="125">
        <v>60</v>
      </c>
      <c r="O241" s="37"/>
      <c r="P241" s="111" t="s">
        <v>430</v>
      </c>
      <c r="Q241" s="135" t="s">
        <v>152</v>
      </c>
      <c r="R241" s="37" t="s">
        <v>149</v>
      </c>
      <c r="S241" s="37"/>
      <c r="T241" s="136" t="s">
        <v>153</v>
      </c>
      <c r="U241" s="134" t="str">
        <f t="shared" si="3"/>
        <v>02=</v>
      </c>
    </row>
    <row r="242" spans="1:21">
      <c r="A242" s="59" t="str">
        <f t="shared" si="4"/>
        <v>F0</v>
      </c>
      <c r="B242" s="19">
        <v>240</v>
      </c>
      <c r="C242" s="132"/>
      <c r="D242" s="37" t="s">
        <v>144</v>
      </c>
      <c r="E242" s="125">
        <v>86</v>
      </c>
      <c r="F242" s="125">
        <v>61</v>
      </c>
      <c r="G242" s="125">
        <v>70</v>
      </c>
      <c r="H242" s="125">
        <v>100</v>
      </c>
      <c r="I242" s="125">
        <v>61</v>
      </c>
      <c r="J242" s="125" t="s">
        <v>145</v>
      </c>
      <c r="K242" s="125">
        <v>500</v>
      </c>
      <c r="L242" s="125">
        <v>200</v>
      </c>
      <c r="M242" s="125">
        <v>200</v>
      </c>
      <c r="N242" s="125">
        <v>61</v>
      </c>
      <c r="O242" s="37"/>
      <c r="P242" s="111" t="s">
        <v>431</v>
      </c>
      <c r="Q242" s="135">
        <v>0</v>
      </c>
      <c r="R242" s="37"/>
      <c r="S242" s="37"/>
      <c r="T242" s="136" t="s">
        <v>154</v>
      </c>
      <c r="U242" s="134" t="str">
        <f t="shared" si="3"/>
        <v>03=</v>
      </c>
    </row>
    <row r="243" spans="1:21">
      <c r="A243" s="59" t="str">
        <f t="shared" si="4"/>
        <v>F1</v>
      </c>
      <c r="B243" s="67">
        <v>241</v>
      </c>
      <c r="C243" s="131"/>
      <c r="D243" s="37" t="s">
        <v>167</v>
      </c>
      <c r="E243" s="125">
        <v>90</v>
      </c>
      <c r="F243" s="125">
        <v>21</v>
      </c>
      <c r="G243" s="125">
        <v>85</v>
      </c>
      <c r="H243" s="125">
        <v>0</v>
      </c>
      <c r="I243" s="125">
        <v>92</v>
      </c>
      <c r="J243" s="125" t="s">
        <v>151</v>
      </c>
      <c r="K243" s="125">
        <v>0</v>
      </c>
      <c r="L243" s="125">
        <v>0</v>
      </c>
      <c r="M243" s="125">
        <v>0</v>
      </c>
      <c r="N243" s="125">
        <v>45</v>
      </c>
      <c r="O243" s="37"/>
      <c r="P243" s="111" t="s">
        <v>431</v>
      </c>
      <c r="Q243" s="135">
        <v>5</v>
      </c>
      <c r="R243" s="37"/>
      <c r="S243" s="37"/>
      <c r="T243" s="136" t="s">
        <v>155</v>
      </c>
      <c r="U243" s="134" t="str">
        <f t="shared" si="3"/>
        <v>04=</v>
      </c>
    </row>
    <row r="244" spans="1:21">
      <c r="A244" s="59" t="str">
        <f t="shared" si="4"/>
        <v>F2</v>
      </c>
      <c r="B244" s="67">
        <v>242</v>
      </c>
      <c r="C244" s="131"/>
      <c r="D244" s="37" t="s">
        <v>167</v>
      </c>
      <c r="E244" s="125">
        <v>98</v>
      </c>
      <c r="F244" s="125">
        <v>64</v>
      </c>
      <c r="G244" s="125">
        <v>71</v>
      </c>
      <c r="H244" s="125">
        <v>0</v>
      </c>
      <c r="I244" s="125">
        <v>97</v>
      </c>
      <c r="J244" s="125" t="s">
        <v>145</v>
      </c>
      <c r="K244" s="125">
        <v>0</v>
      </c>
      <c r="L244" s="125">
        <v>0</v>
      </c>
      <c r="M244" s="125">
        <v>0</v>
      </c>
      <c r="N244" s="125">
        <v>76</v>
      </c>
      <c r="O244" s="37"/>
      <c r="P244" s="111" t="s">
        <v>431</v>
      </c>
      <c r="Q244" s="135" t="s">
        <v>152</v>
      </c>
      <c r="R244" s="37"/>
      <c r="S244" s="37"/>
      <c r="T244" s="136" t="s">
        <v>156</v>
      </c>
      <c r="U244" s="134" t="str">
        <f t="shared" si="3"/>
        <v>05=</v>
      </c>
    </row>
    <row r="245" spans="1:21">
      <c r="A245" s="59" t="str">
        <f t="shared" si="4"/>
        <v>F3</v>
      </c>
      <c r="B245" s="67">
        <v>243</v>
      </c>
      <c r="C245" s="132"/>
      <c r="D245" s="37" t="s">
        <v>167</v>
      </c>
      <c r="E245" s="125">
        <v>80</v>
      </c>
      <c r="F245" s="125">
        <v>31</v>
      </c>
      <c r="G245" s="125">
        <v>73</v>
      </c>
      <c r="H245" s="125">
        <v>0</v>
      </c>
      <c r="I245" s="125">
        <v>82</v>
      </c>
      <c r="J245" s="125" t="s">
        <v>151</v>
      </c>
      <c r="K245" s="125">
        <v>0</v>
      </c>
      <c r="L245" s="125">
        <v>0</v>
      </c>
      <c r="M245" s="125">
        <v>0</v>
      </c>
      <c r="N245" s="125">
        <v>76</v>
      </c>
      <c r="O245" s="37"/>
      <c r="P245" s="111" t="s">
        <v>433</v>
      </c>
      <c r="Q245" s="135">
        <v>0</v>
      </c>
      <c r="R245" s="37"/>
      <c r="S245" s="37"/>
      <c r="T245" s="136" t="s">
        <v>157</v>
      </c>
      <c r="U245" s="134" t="str">
        <f t="shared" si="3"/>
        <v>06=</v>
      </c>
    </row>
    <row r="246" spans="1:21">
      <c r="A246" s="59" t="str">
        <f t="shared" si="4"/>
        <v>F4</v>
      </c>
      <c r="B246" s="67">
        <v>244</v>
      </c>
      <c r="C246" s="131"/>
      <c r="D246" s="37" t="s">
        <v>144</v>
      </c>
      <c r="E246" s="125">
        <v>79</v>
      </c>
      <c r="F246" s="125">
        <v>45</v>
      </c>
      <c r="G246" s="125">
        <v>70</v>
      </c>
      <c r="H246" s="125">
        <v>100</v>
      </c>
      <c r="I246" s="125">
        <v>96</v>
      </c>
      <c r="J246" s="125" t="s">
        <v>148</v>
      </c>
      <c r="K246" s="125">
        <v>500</v>
      </c>
      <c r="L246" s="125">
        <v>200</v>
      </c>
      <c r="M246" s="125">
        <v>200</v>
      </c>
      <c r="N246" s="125">
        <v>51</v>
      </c>
      <c r="O246" s="37"/>
      <c r="P246" s="111" t="s">
        <v>433</v>
      </c>
      <c r="Q246" s="135">
        <v>5</v>
      </c>
      <c r="R246" s="37"/>
      <c r="S246" s="37"/>
      <c r="T246" s="136" t="s">
        <v>158</v>
      </c>
      <c r="U246" s="134" t="str">
        <f t="shared" si="3"/>
        <v>07=</v>
      </c>
    </row>
    <row r="247" spans="1:21">
      <c r="A247" s="59" t="str">
        <f t="shared" si="4"/>
        <v>F5</v>
      </c>
      <c r="B247" s="67">
        <v>245</v>
      </c>
      <c r="C247" s="132"/>
      <c r="D247" s="37" t="s">
        <v>167</v>
      </c>
      <c r="E247" s="125">
        <v>89</v>
      </c>
      <c r="F247" s="125">
        <v>43</v>
      </c>
      <c r="G247" s="125">
        <v>80</v>
      </c>
      <c r="H247" s="125">
        <v>0</v>
      </c>
      <c r="I247" s="125">
        <v>88</v>
      </c>
      <c r="J247" s="125" t="s">
        <v>148</v>
      </c>
      <c r="K247" s="125">
        <v>0</v>
      </c>
      <c r="L247" s="125">
        <v>0</v>
      </c>
      <c r="M247" s="125">
        <v>0</v>
      </c>
      <c r="N247" s="125">
        <v>68</v>
      </c>
      <c r="O247" s="37"/>
      <c r="P247" s="111" t="s">
        <v>433</v>
      </c>
      <c r="Q247" s="135" t="s">
        <v>152</v>
      </c>
      <c r="R247" s="37"/>
      <c r="S247" s="37"/>
      <c r="T247" s="136" t="s">
        <v>159</v>
      </c>
      <c r="U247" s="134" t="str">
        <f t="shared" si="3"/>
        <v>08=</v>
      </c>
    </row>
    <row r="248" spans="1:21">
      <c r="A248" s="59" t="str">
        <f t="shared" si="4"/>
        <v>F6</v>
      </c>
      <c r="B248" s="67">
        <v>246</v>
      </c>
      <c r="C248" s="131"/>
      <c r="D248" s="37" t="s">
        <v>167</v>
      </c>
      <c r="E248" s="125">
        <v>80</v>
      </c>
      <c r="F248" s="125">
        <v>58</v>
      </c>
      <c r="G248" s="125">
        <v>61</v>
      </c>
      <c r="H248" s="125">
        <v>0</v>
      </c>
      <c r="I248" s="125">
        <v>91</v>
      </c>
      <c r="J248" s="125" t="s">
        <v>151</v>
      </c>
      <c r="K248" s="125">
        <v>0</v>
      </c>
      <c r="L248" s="125">
        <v>0</v>
      </c>
      <c r="M248" s="125">
        <v>0</v>
      </c>
      <c r="N248" s="125">
        <v>19</v>
      </c>
      <c r="O248" s="37"/>
      <c r="P248" s="111" t="s">
        <v>434</v>
      </c>
      <c r="Q248" s="135">
        <v>0</v>
      </c>
      <c r="R248" s="37"/>
      <c r="S248" s="37"/>
      <c r="T248" s="136" t="s">
        <v>160</v>
      </c>
      <c r="U248" s="134" t="str">
        <f t="shared" si="3"/>
        <v>09=</v>
      </c>
    </row>
    <row r="249" spans="1:21">
      <c r="A249" s="59" t="str">
        <f t="shared" si="4"/>
        <v>F7</v>
      </c>
      <c r="B249" s="67">
        <v>247</v>
      </c>
      <c r="C249" s="132"/>
      <c r="D249" s="37" t="s">
        <v>167</v>
      </c>
      <c r="E249" s="125">
        <v>96</v>
      </c>
      <c r="F249" s="125">
        <v>51</v>
      </c>
      <c r="G249" s="125">
        <v>73</v>
      </c>
      <c r="H249" s="125">
        <v>0</v>
      </c>
      <c r="I249" s="125">
        <v>81</v>
      </c>
      <c r="J249" s="125" t="s">
        <v>148</v>
      </c>
      <c r="K249" s="125">
        <v>0</v>
      </c>
      <c r="L249" s="125">
        <v>0</v>
      </c>
      <c r="M249" s="125">
        <v>0</v>
      </c>
      <c r="N249" s="125">
        <v>50</v>
      </c>
      <c r="O249" s="37"/>
      <c r="P249" s="111" t="s">
        <v>434</v>
      </c>
      <c r="Q249" s="135">
        <v>5</v>
      </c>
      <c r="R249" s="37"/>
      <c r="S249" s="37"/>
      <c r="T249" s="136" t="s">
        <v>161</v>
      </c>
      <c r="U249" s="134" t="str">
        <f t="shared" si="3"/>
        <v>0A=</v>
      </c>
    </row>
    <row r="250" spans="1:21">
      <c r="A250" s="59" t="str">
        <f t="shared" si="4"/>
        <v>F8</v>
      </c>
      <c r="B250" s="67">
        <v>248</v>
      </c>
      <c r="C250" s="132"/>
      <c r="D250" s="37" t="s">
        <v>167</v>
      </c>
      <c r="E250" s="125">
        <v>84</v>
      </c>
      <c r="F250" s="125">
        <v>39</v>
      </c>
      <c r="G250" s="125">
        <v>70</v>
      </c>
      <c r="H250" s="125">
        <v>0</v>
      </c>
      <c r="I250" s="125">
        <v>82</v>
      </c>
      <c r="J250" s="125" t="s">
        <v>148</v>
      </c>
      <c r="K250" s="125">
        <v>0</v>
      </c>
      <c r="L250" s="125">
        <v>0</v>
      </c>
      <c r="M250" s="125">
        <v>0</v>
      </c>
      <c r="N250" s="125">
        <v>47</v>
      </c>
      <c r="O250" s="37"/>
      <c r="P250" s="111" t="s">
        <v>434</v>
      </c>
      <c r="Q250" s="135" t="s">
        <v>152</v>
      </c>
      <c r="R250" s="37"/>
      <c r="S250" s="37"/>
      <c r="T250" s="136" t="s">
        <v>162</v>
      </c>
      <c r="U250" s="134" t="str">
        <f t="shared" si="3"/>
        <v>0B=</v>
      </c>
    </row>
    <row r="251" spans="1:21">
      <c r="A251" s="59" t="str">
        <f t="shared" si="4"/>
        <v>F9</v>
      </c>
      <c r="B251" s="67">
        <v>249</v>
      </c>
      <c r="C251" s="131"/>
      <c r="D251" s="37" t="s">
        <v>167</v>
      </c>
      <c r="E251" s="125">
        <v>91</v>
      </c>
      <c r="F251" s="125">
        <v>29</v>
      </c>
      <c r="G251" s="125">
        <v>72</v>
      </c>
      <c r="H251" s="125">
        <v>0</v>
      </c>
      <c r="I251" s="125">
        <v>78</v>
      </c>
      <c r="J251" s="125" t="s">
        <v>145</v>
      </c>
      <c r="K251" s="125">
        <v>0</v>
      </c>
      <c r="L251" s="125">
        <v>0</v>
      </c>
      <c r="M251" s="125">
        <v>0</v>
      </c>
      <c r="N251" s="125">
        <v>50</v>
      </c>
      <c r="O251" s="37"/>
      <c r="P251" s="111" t="s">
        <v>435</v>
      </c>
      <c r="Q251" s="135">
        <v>0</v>
      </c>
      <c r="R251" s="37"/>
      <c r="S251" s="37"/>
      <c r="T251" s="136" t="s">
        <v>163</v>
      </c>
      <c r="U251" s="134" t="str">
        <f t="shared" si="3"/>
        <v>0C=</v>
      </c>
    </row>
    <row r="252" spans="1:21">
      <c r="A252" s="59" t="str">
        <f t="shared" si="4"/>
        <v>FA</v>
      </c>
      <c r="B252" s="67">
        <v>250</v>
      </c>
      <c r="C252" s="131"/>
      <c r="D252" s="37" t="s">
        <v>167</v>
      </c>
      <c r="E252" s="125">
        <v>89</v>
      </c>
      <c r="F252" s="125">
        <v>36</v>
      </c>
      <c r="G252" s="125">
        <v>68</v>
      </c>
      <c r="H252" s="125">
        <v>0</v>
      </c>
      <c r="I252" s="125">
        <v>92</v>
      </c>
      <c r="J252" s="125" t="s">
        <v>145</v>
      </c>
      <c r="K252" s="125">
        <v>0</v>
      </c>
      <c r="L252" s="125">
        <v>0</v>
      </c>
      <c r="M252" s="125">
        <v>0</v>
      </c>
      <c r="N252" s="125">
        <v>72</v>
      </c>
      <c r="O252" s="37"/>
      <c r="P252" s="111" t="s">
        <v>435</v>
      </c>
      <c r="Q252" s="135">
        <v>5</v>
      </c>
      <c r="R252" s="37"/>
      <c r="S252" s="37"/>
      <c r="T252" s="136" t="s">
        <v>164</v>
      </c>
      <c r="U252" s="134" t="str">
        <f t="shared" si="3"/>
        <v>0D=</v>
      </c>
    </row>
    <row r="253" spans="1:21">
      <c r="A253" s="59" t="str">
        <f t="shared" si="4"/>
        <v>FB</v>
      </c>
      <c r="B253" s="67">
        <v>251</v>
      </c>
      <c r="C253" s="132"/>
      <c r="D253" s="37" t="s">
        <v>167</v>
      </c>
      <c r="E253" s="125">
        <v>82</v>
      </c>
      <c r="F253" s="125">
        <v>78</v>
      </c>
      <c r="G253" s="125">
        <v>31</v>
      </c>
      <c r="H253" s="125">
        <v>0</v>
      </c>
      <c r="I253" s="125">
        <v>90</v>
      </c>
      <c r="J253" s="125" t="s">
        <v>151</v>
      </c>
      <c r="K253" s="125">
        <v>0</v>
      </c>
      <c r="L253" s="125">
        <v>0</v>
      </c>
      <c r="M253" s="125">
        <v>0</v>
      </c>
      <c r="N253" s="125">
        <v>65</v>
      </c>
      <c r="O253" s="37"/>
      <c r="P253" s="111" t="s">
        <v>435</v>
      </c>
      <c r="Q253" s="135" t="s">
        <v>152</v>
      </c>
      <c r="R253" s="37"/>
      <c r="S253" s="37"/>
      <c r="T253" s="136" t="s">
        <v>165</v>
      </c>
      <c r="U253" s="134" t="str">
        <f t="shared" si="3"/>
        <v>0E=</v>
      </c>
    </row>
    <row r="254" spans="1:21">
      <c r="A254" s="59" t="str">
        <f t="shared" si="4"/>
        <v>FC</v>
      </c>
      <c r="B254" s="67">
        <v>252</v>
      </c>
      <c r="C254" s="132"/>
      <c r="D254" s="37" t="s">
        <v>167</v>
      </c>
      <c r="E254" s="125">
        <v>91</v>
      </c>
      <c r="F254" s="125">
        <v>90</v>
      </c>
      <c r="G254" s="125">
        <v>51</v>
      </c>
      <c r="H254" s="125">
        <v>0</v>
      </c>
      <c r="I254" s="125">
        <v>82</v>
      </c>
      <c r="J254" s="125" t="s">
        <v>145</v>
      </c>
      <c r="K254" s="125">
        <v>0</v>
      </c>
      <c r="L254" s="125">
        <v>0</v>
      </c>
      <c r="M254" s="125">
        <v>0</v>
      </c>
      <c r="N254" s="125">
        <v>72</v>
      </c>
      <c r="O254" s="37"/>
      <c r="P254" s="111" t="s">
        <v>436</v>
      </c>
      <c r="Q254" s="135">
        <v>0</v>
      </c>
      <c r="R254" s="37"/>
      <c r="S254" s="37"/>
      <c r="T254" s="136" t="s">
        <v>166</v>
      </c>
      <c r="U254" s="134" t="str">
        <f t="shared" si="3"/>
        <v>0F=</v>
      </c>
    </row>
    <row r="255" spans="1:21">
      <c r="A255" s="59" t="str">
        <f t="shared" si="4"/>
        <v>FD</v>
      </c>
      <c r="B255" s="67">
        <v>253</v>
      </c>
      <c r="C255" s="131"/>
      <c r="D255" s="37" t="s">
        <v>144</v>
      </c>
      <c r="E255" s="125">
        <v>90</v>
      </c>
      <c r="F255" s="125">
        <v>98</v>
      </c>
      <c r="G255" s="125">
        <v>53</v>
      </c>
      <c r="H255" s="125">
        <v>100</v>
      </c>
      <c r="I255" s="125">
        <v>78</v>
      </c>
      <c r="J255" s="125" t="s">
        <v>148</v>
      </c>
      <c r="K255" s="125">
        <v>500</v>
      </c>
      <c r="L255" s="125">
        <v>200</v>
      </c>
      <c r="M255" s="125">
        <v>200</v>
      </c>
      <c r="N255" s="125">
        <v>50</v>
      </c>
      <c r="O255" s="37"/>
      <c r="P255" s="111" t="s">
        <v>436</v>
      </c>
      <c r="Q255" s="135">
        <v>5</v>
      </c>
      <c r="R255" s="37"/>
      <c r="S255" s="37"/>
      <c r="T255" s="136" t="s">
        <v>168</v>
      </c>
      <c r="U255" s="134" t="str">
        <f t="shared" si="3"/>
        <v>10=</v>
      </c>
    </row>
    <row r="256" spans="1:21">
      <c r="A256" s="59" t="str">
        <f t="shared" si="4"/>
        <v>FE</v>
      </c>
      <c r="B256" s="67">
        <v>254</v>
      </c>
      <c r="C256" s="131"/>
      <c r="D256" s="37" t="s">
        <v>167</v>
      </c>
      <c r="E256" s="125">
        <v>199</v>
      </c>
      <c r="F256" s="125">
        <v>199</v>
      </c>
      <c r="G256" s="125">
        <v>199</v>
      </c>
      <c r="H256" s="125">
        <v>0</v>
      </c>
      <c r="I256" s="125">
        <v>30</v>
      </c>
      <c r="J256" s="125" t="s">
        <v>145</v>
      </c>
      <c r="K256" s="125">
        <v>0</v>
      </c>
      <c r="L256" s="125">
        <v>0</v>
      </c>
      <c r="M256" s="125">
        <v>0</v>
      </c>
      <c r="N256" s="125">
        <v>99</v>
      </c>
      <c r="O256" s="37"/>
      <c r="P256" s="111" t="s">
        <v>436</v>
      </c>
      <c r="Q256" s="135" t="s">
        <v>152</v>
      </c>
      <c r="R256" s="37"/>
      <c r="S256" s="37"/>
      <c r="T256" s="136" t="s">
        <v>169</v>
      </c>
      <c r="U256" s="134" t="str">
        <f t="shared" si="3"/>
        <v>11=</v>
      </c>
    </row>
  </sheetData>
  <autoFilter ref="A1:O256">
    <sortState ref="A2:O256">
      <sortCondition ref="B1:B256"/>
    </sortState>
    <extLst/>
  </autoFilter>
  <phoneticPr fontId="3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XEW255"/>
  <sheetViews>
    <sheetView workbookViewId="0">
      <pane ySplit="1" topLeftCell="A218" activePane="bottomLeft" state="frozen"/>
      <selection pane="bottomLeft" activeCell="A224" sqref="A224:XFD224"/>
    </sheetView>
  </sheetViews>
  <sheetFormatPr defaultColWidth="9" defaultRowHeight="22.5"/>
  <cols>
    <col min="1" max="1" width="8.375" style="43" customWidth="1"/>
    <col min="2" max="2" width="7.5" style="44" customWidth="1"/>
    <col min="3" max="3" width="8.125" style="122" customWidth="1"/>
    <col min="4" max="4" width="9" style="13" customWidth="1"/>
    <col min="5" max="16363" width="9" style="13"/>
    <col min="16378" max="16384" width="9" style="13"/>
  </cols>
  <sheetData>
    <row r="1" spans="1:15">
      <c r="A1" s="59" t="s">
        <v>207</v>
      </c>
      <c r="B1" s="19">
        <v>27</v>
      </c>
      <c r="C1" s="123" t="s">
        <v>751</v>
      </c>
      <c r="D1" s="124" t="s">
        <v>144</v>
      </c>
      <c r="E1" s="125">
        <v>81</v>
      </c>
      <c r="F1" s="125">
        <v>49</v>
      </c>
      <c r="G1" s="125">
        <v>79</v>
      </c>
      <c r="H1" s="125">
        <v>100</v>
      </c>
      <c r="I1" s="125">
        <v>89</v>
      </c>
      <c r="J1" s="125" t="s">
        <v>151</v>
      </c>
      <c r="K1" s="23">
        <f t="shared" ref="K1:K64" si="0">IF(J1="平",0,IF(J1="水",1,2))</f>
        <v>2</v>
      </c>
      <c r="L1" s="125">
        <v>500</v>
      </c>
      <c r="M1" s="125">
        <v>200</v>
      </c>
      <c r="N1" s="125">
        <v>200</v>
      </c>
      <c r="O1" s="125">
        <v>54</v>
      </c>
    </row>
    <row r="2" spans="1:15">
      <c r="A2" s="59" t="s">
        <v>593</v>
      </c>
      <c r="B2" s="19">
        <v>174</v>
      </c>
      <c r="C2" s="123" t="s">
        <v>752</v>
      </c>
      <c r="D2" s="124" t="s">
        <v>167</v>
      </c>
      <c r="E2" s="125">
        <v>94</v>
      </c>
      <c r="F2" s="125">
        <v>39</v>
      </c>
      <c r="G2" s="125">
        <v>94</v>
      </c>
      <c r="H2" s="125">
        <v>0</v>
      </c>
      <c r="I2" s="125">
        <v>75</v>
      </c>
      <c r="J2" s="125" t="s">
        <v>151</v>
      </c>
      <c r="K2" s="23">
        <f t="shared" si="0"/>
        <v>2</v>
      </c>
      <c r="L2" s="125">
        <v>0</v>
      </c>
      <c r="M2" s="125">
        <v>0</v>
      </c>
      <c r="N2" s="125">
        <v>0</v>
      </c>
      <c r="O2" s="125">
        <v>60</v>
      </c>
    </row>
    <row r="3" spans="1:15">
      <c r="A3" s="59" t="s">
        <v>569</v>
      </c>
      <c r="B3" s="19">
        <v>117</v>
      </c>
      <c r="C3" s="123" t="s">
        <v>753</v>
      </c>
      <c r="D3" s="124" t="s">
        <v>167</v>
      </c>
      <c r="E3" s="125">
        <v>55</v>
      </c>
      <c r="F3" s="125">
        <v>76</v>
      </c>
      <c r="G3" s="125">
        <v>66</v>
      </c>
      <c r="H3" s="125">
        <v>0</v>
      </c>
      <c r="I3" s="125">
        <v>86</v>
      </c>
      <c r="J3" s="125" t="s">
        <v>148</v>
      </c>
      <c r="K3" s="23">
        <f t="shared" si="0"/>
        <v>0</v>
      </c>
      <c r="L3" s="125">
        <v>0</v>
      </c>
      <c r="M3" s="125">
        <v>0</v>
      </c>
      <c r="N3" s="125">
        <v>0</v>
      </c>
      <c r="O3" s="125">
        <v>66</v>
      </c>
    </row>
    <row r="4" spans="1:15">
      <c r="A4" s="59" t="s">
        <v>607</v>
      </c>
      <c r="B4" s="19">
        <v>71</v>
      </c>
      <c r="C4" s="126" t="s">
        <v>754</v>
      </c>
      <c r="D4" s="37" t="s">
        <v>167</v>
      </c>
      <c r="E4" s="125">
        <v>50</v>
      </c>
      <c r="F4" s="125">
        <v>84</v>
      </c>
      <c r="G4" s="125">
        <v>21</v>
      </c>
      <c r="H4" s="125">
        <v>0</v>
      </c>
      <c r="I4" s="125">
        <v>93</v>
      </c>
      <c r="J4" s="125" t="s">
        <v>148</v>
      </c>
      <c r="K4" s="23">
        <f t="shared" si="0"/>
        <v>0</v>
      </c>
      <c r="L4" s="125">
        <v>0</v>
      </c>
      <c r="M4" s="125">
        <v>0</v>
      </c>
      <c r="N4" s="125">
        <v>0</v>
      </c>
      <c r="O4" s="125">
        <v>88</v>
      </c>
    </row>
    <row r="5" spans="1:15">
      <c r="A5" s="59" t="s">
        <v>100</v>
      </c>
      <c r="B5" s="19">
        <v>143</v>
      </c>
      <c r="C5" s="126" t="s">
        <v>755</v>
      </c>
      <c r="D5" s="37" t="s">
        <v>167</v>
      </c>
      <c r="E5" s="125">
        <v>83</v>
      </c>
      <c r="F5" s="125">
        <v>63</v>
      </c>
      <c r="G5" s="125">
        <v>77</v>
      </c>
      <c r="H5" s="125">
        <v>0</v>
      </c>
      <c r="I5" s="125">
        <v>81</v>
      </c>
      <c r="J5" s="125" t="s">
        <v>151</v>
      </c>
      <c r="K5" s="23">
        <f t="shared" si="0"/>
        <v>2</v>
      </c>
      <c r="L5" s="125">
        <v>0</v>
      </c>
      <c r="M5" s="125">
        <v>0</v>
      </c>
      <c r="N5" s="125">
        <v>0</v>
      </c>
      <c r="O5" s="125">
        <v>72</v>
      </c>
    </row>
    <row r="6" spans="1:15">
      <c r="A6" s="59" t="s">
        <v>564</v>
      </c>
      <c r="B6" s="19">
        <v>77</v>
      </c>
      <c r="C6" s="127" t="s">
        <v>756</v>
      </c>
      <c r="D6" s="37" t="s">
        <v>167</v>
      </c>
      <c r="E6" s="125">
        <v>74</v>
      </c>
      <c r="F6" s="125">
        <v>61</v>
      </c>
      <c r="G6" s="125">
        <v>72</v>
      </c>
      <c r="H6" s="125">
        <v>0</v>
      </c>
      <c r="I6" s="125">
        <v>92</v>
      </c>
      <c r="J6" s="125" t="s">
        <v>151</v>
      </c>
      <c r="K6" s="23">
        <f t="shared" si="0"/>
        <v>2</v>
      </c>
      <c r="L6" s="125">
        <v>0</v>
      </c>
      <c r="M6" s="125">
        <v>0</v>
      </c>
      <c r="N6" s="125">
        <v>0</v>
      </c>
      <c r="O6" s="125">
        <v>78</v>
      </c>
    </row>
    <row r="7" spans="1:15">
      <c r="A7" s="59" t="s">
        <v>596</v>
      </c>
      <c r="B7" s="19">
        <v>223</v>
      </c>
      <c r="C7" s="123" t="s">
        <v>757</v>
      </c>
      <c r="D7" s="124" t="s">
        <v>167</v>
      </c>
      <c r="E7" s="125">
        <v>99</v>
      </c>
      <c r="F7" s="125">
        <v>70</v>
      </c>
      <c r="G7" s="125">
        <v>98</v>
      </c>
      <c r="H7" s="125">
        <v>0</v>
      </c>
      <c r="I7" s="125">
        <v>64</v>
      </c>
      <c r="J7" s="125" t="s">
        <v>151</v>
      </c>
      <c r="K7" s="23">
        <f t="shared" si="0"/>
        <v>2</v>
      </c>
      <c r="L7" s="125">
        <v>0</v>
      </c>
      <c r="M7" s="125">
        <v>0</v>
      </c>
      <c r="N7" s="125">
        <v>0</v>
      </c>
      <c r="O7" s="125">
        <v>70</v>
      </c>
    </row>
    <row r="8" spans="1:15">
      <c r="A8" s="59" t="s">
        <v>489</v>
      </c>
      <c r="B8" s="19">
        <v>101</v>
      </c>
      <c r="C8" s="126" t="s">
        <v>758</v>
      </c>
      <c r="D8" s="37" t="s">
        <v>167</v>
      </c>
      <c r="E8" s="125">
        <v>83</v>
      </c>
      <c r="F8" s="125">
        <v>51</v>
      </c>
      <c r="G8" s="125">
        <v>70</v>
      </c>
      <c r="H8" s="125">
        <v>0</v>
      </c>
      <c r="I8" s="125">
        <v>88</v>
      </c>
      <c r="J8" s="125" t="s">
        <v>148</v>
      </c>
      <c r="K8" s="23">
        <f t="shared" si="0"/>
        <v>0</v>
      </c>
      <c r="L8" s="125">
        <v>0</v>
      </c>
      <c r="M8" s="125">
        <v>0</v>
      </c>
      <c r="N8" s="125">
        <v>0</v>
      </c>
      <c r="O8" s="125">
        <v>80</v>
      </c>
    </row>
    <row r="9" spans="1:15">
      <c r="A9" s="59" t="s">
        <v>128</v>
      </c>
      <c r="B9" s="19">
        <v>224</v>
      </c>
      <c r="C9" s="126" t="s">
        <v>759</v>
      </c>
      <c r="D9" s="37" t="s">
        <v>167</v>
      </c>
      <c r="E9" s="125">
        <v>93</v>
      </c>
      <c r="F9" s="125">
        <v>42</v>
      </c>
      <c r="G9" s="125">
        <v>93</v>
      </c>
      <c r="H9" s="125">
        <v>0</v>
      </c>
      <c r="I9" s="125">
        <v>62</v>
      </c>
      <c r="J9" s="125" t="s">
        <v>151</v>
      </c>
      <c r="K9" s="23">
        <f t="shared" si="0"/>
        <v>2</v>
      </c>
      <c r="L9" s="125">
        <v>0</v>
      </c>
      <c r="M9" s="125">
        <v>0</v>
      </c>
      <c r="N9" s="125">
        <v>0</v>
      </c>
      <c r="O9" s="125">
        <v>63</v>
      </c>
    </row>
    <row r="10" spans="1:15">
      <c r="A10" s="59" t="s">
        <v>542</v>
      </c>
      <c r="B10" s="19">
        <v>18</v>
      </c>
      <c r="C10" s="123" t="s">
        <v>760</v>
      </c>
      <c r="D10" s="124" t="s">
        <v>144</v>
      </c>
      <c r="E10" s="125">
        <v>97</v>
      </c>
      <c r="F10" s="125">
        <v>62</v>
      </c>
      <c r="G10" s="125">
        <v>97</v>
      </c>
      <c r="H10" s="125">
        <v>100</v>
      </c>
      <c r="I10" s="125">
        <v>99</v>
      </c>
      <c r="J10" s="125" t="s">
        <v>151</v>
      </c>
      <c r="K10" s="23">
        <f t="shared" si="0"/>
        <v>2</v>
      </c>
      <c r="L10" s="125">
        <v>0</v>
      </c>
      <c r="M10" s="125">
        <v>0</v>
      </c>
      <c r="N10" s="125">
        <v>0</v>
      </c>
      <c r="O10" s="125">
        <v>69</v>
      </c>
    </row>
    <row r="11" spans="1:15">
      <c r="A11" s="59" t="s">
        <v>606</v>
      </c>
      <c r="B11" s="19">
        <v>136</v>
      </c>
      <c r="C11" s="126" t="s">
        <v>761</v>
      </c>
      <c r="D11" s="37" t="s">
        <v>167</v>
      </c>
      <c r="E11" s="125">
        <v>37</v>
      </c>
      <c r="F11" s="125">
        <v>91</v>
      </c>
      <c r="G11" s="125">
        <v>21</v>
      </c>
      <c r="H11" s="125">
        <v>0</v>
      </c>
      <c r="I11" s="125">
        <v>83</v>
      </c>
      <c r="J11" s="125" t="s">
        <v>145</v>
      </c>
      <c r="K11" s="23">
        <f t="shared" si="0"/>
        <v>1</v>
      </c>
      <c r="L11" s="125">
        <v>500</v>
      </c>
      <c r="M11" s="125">
        <v>200</v>
      </c>
      <c r="N11" s="125">
        <v>200</v>
      </c>
      <c r="O11" s="125">
        <v>78</v>
      </c>
    </row>
    <row r="12" spans="1:15">
      <c r="A12" s="59" t="s">
        <v>90</v>
      </c>
      <c r="B12" s="19">
        <v>124</v>
      </c>
      <c r="C12" s="126" t="s">
        <v>762</v>
      </c>
      <c r="D12" s="37" t="s">
        <v>167</v>
      </c>
      <c r="E12" s="125">
        <v>64</v>
      </c>
      <c r="F12" s="125">
        <v>74</v>
      </c>
      <c r="G12" s="125">
        <v>18</v>
      </c>
      <c r="H12" s="125">
        <v>0</v>
      </c>
      <c r="I12" s="125">
        <v>85</v>
      </c>
      <c r="J12" s="125" t="s">
        <v>145</v>
      </c>
      <c r="K12" s="23">
        <f t="shared" si="0"/>
        <v>1</v>
      </c>
      <c r="L12" s="125">
        <v>0</v>
      </c>
      <c r="M12" s="125">
        <v>0</v>
      </c>
      <c r="N12" s="125">
        <v>0</v>
      </c>
      <c r="O12" s="125">
        <v>75</v>
      </c>
    </row>
    <row r="13" spans="1:15">
      <c r="A13" s="59" t="s">
        <v>598</v>
      </c>
      <c r="B13" s="19">
        <v>112</v>
      </c>
      <c r="C13" s="123" t="s">
        <v>763</v>
      </c>
      <c r="D13" s="124" t="s">
        <v>167</v>
      </c>
      <c r="E13" s="125">
        <v>55</v>
      </c>
      <c r="F13" s="125">
        <v>56</v>
      </c>
      <c r="G13" s="125">
        <v>29</v>
      </c>
      <c r="H13" s="125">
        <v>0</v>
      </c>
      <c r="I13" s="125">
        <v>87</v>
      </c>
      <c r="J13" s="125" t="s">
        <v>145</v>
      </c>
      <c r="K13" s="23">
        <f t="shared" si="0"/>
        <v>1</v>
      </c>
      <c r="L13" s="125">
        <v>0</v>
      </c>
      <c r="M13" s="125">
        <v>0</v>
      </c>
      <c r="N13" s="125">
        <v>0</v>
      </c>
      <c r="O13" s="125">
        <v>61</v>
      </c>
    </row>
    <row r="14" spans="1:15">
      <c r="A14" s="59" t="s">
        <v>409</v>
      </c>
      <c r="B14" s="19">
        <v>235</v>
      </c>
      <c r="C14" s="123" t="s">
        <v>764</v>
      </c>
      <c r="D14" s="124" t="s">
        <v>144</v>
      </c>
      <c r="E14" s="125">
        <v>70</v>
      </c>
      <c r="F14" s="125">
        <v>64</v>
      </c>
      <c r="G14" s="125">
        <v>59</v>
      </c>
      <c r="H14" s="125">
        <v>100</v>
      </c>
      <c r="I14" s="125">
        <v>26</v>
      </c>
      <c r="J14" s="125" t="s">
        <v>148</v>
      </c>
      <c r="K14" s="23">
        <f t="shared" si="0"/>
        <v>0</v>
      </c>
      <c r="L14" s="125">
        <v>0</v>
      </c>
      <c r="M14" s="125">
        <v>0</v>
      </c>
      <c r="N14" s="125">
        <v>0</v>
      </c>
      <c r="O14" s="125">
        <v>60</v>
      </c>
    </row>
    <row r="15" spans="1:15">
      <c r="A15" s="59" t="s">
        <v>87</v>
      </c>
      <c r="B15" s="67">
        <v>94</v>
      </c>
      <c r="C15" s="128" t="s">
        <v>765</v>
      </c>
      <c r="D15" s="37" t="s">
        <v>167</v>
      </c>
      <c r="E15" s="125">
        <v>85</v>
      </c>
      <c r="F15" s="125">
        <v>72</v>
      </c>
      <c r="G15" s="125">
        <v>81</v>
      </c>
      <c r="H15" s="125">
        <v>0</v>
      </c>
      <c r="I15" s="125">
        <v>89</v>
      </c>
      <c r="J15" s="125" t="s">
        <v>145</v>
      </c>
      <c r="K15" s="23">
        <f t="shared" si="0"/>
        <v>1</v>
      </c>
      <c r="L15" s="125">
        <v>0</v>
      </c>
      <c r="M15" s="125">
        <v>0</v>
      </c>
      <c r="N15" s="125">
        <v>0</v>
      </c>
      <c r="O15" s="125">
        <v>50</v>
      </c>
    </row>
    <row r="16" spans="1:15">
      <c r="A16" s="59" t="s">
        <v>595</v>
      </c>
      <c r="B16" s="19">
        <v>225</v>
      </c>
      <c r="C16" s="126" t="s">
        <v>766</v>
      </c>
      <c r="D16" s="37" t="s">
        <v>167</v>
      </c>
      <c r="E16" s="125">
        <v>55</v>
      </c>
      <c r="F16" s="125">
        <v>69</v>
      </c>
      <c r="G16" s="125">
        <v>17</v>
      </c>
      <c r="H16" s="125">
        <v>0</v>
      </c>
      <c r="I16" s="125">
        <v>62</v>
      </c>
      <c r="J16" s="125" t="s">
        <v>148</v>
      </c>
      <c r="K16" s="23">
        <f t="shared" si="0"/>
        <v>0</v>
      </c>
      <c r="L16" s="125">
        <v>0</v>
      </c>
      <c r="M16" s="125">
        <v>0</v>
      </c>
      <c r="N16" s="125">
        <v>0</v>
      </c>
      <c r="O16" s="125">
        <v>78</v>
      </c>
    </row>
    <row r="17" spans="1:15">
      <c r="A17" s="59" t="s">
        <v>545</v>
      </c>
      <c r="B17" s="19">
        <v>16</v>
      </c>
      <c r="C17" s="123" t="s">
        <v>767</v>
      </c>
      <c r="D17" s="124" t="s">
        <v>144</v>
      </c>
      <c r="E17" s="125">
        <v>84</v>
      </c>
      <c r="F17" s="125">
        <v>71</v>
      </c>
      <c r="G17" s="125">
        <v>70</v>
      </c>
      <c r="H17" s="125">
        <v>100</v>
      </c>
      <c r="I17" s="125">
        <v>99</v>
      </c>
      <c r="J17" s="125" t="s">
        <v>145</v>
      </c>
      <c r="K17" s="23">
        <f t="shared" si="0"/>
        <v>1</v>
      </c>
      <c r="L17" s="125">
        <v>0</v>
      </c>
      <c r="M17" s="125">
        <v>0</v>
      </c>
      <c r="N17" s="125">
        <v>0</v>
      </c>
      <c r="O17" s="125">
        <v>48</v>
      </c>
    </row>
    <row r="18" spans="1:15">
      <c r="A18" s="59" t="s">
        <v>525</v>
      </c>
      <c r="B18" s="19">
        <v>3</v>
      </c>
      <c r="C18" s="127" t="s">
        <v>768</v>
      </c>
      <c r="D18" s="37" t="s">
        <v>144</v>
      </c>
      <c r="E18" s="125">
        <v>91</v>
      </c>
      <c r="F18" s="125">
        <v>71</v>
      </c>
      <c r="G18" s="125">
        <v>86</v>
      </c>
      <c r="H18" s="125">
        <v>100</v>
      </c>
      <c r="I18" s="125">
        <v>255</v>
      </c>
      <c r="J18" s="125" t="s">
        <v>151</v>
      </c>
      <c r="K18" s="23">
        <f t="shared" si="0"/>
        <v>2</v>
      </c>
      <c r="L18" s="125">
        <v>500</v>
      </c>
      <c r="M18" s="125">
        <v>200</v>
      </c>
      <c r="N18" s="125">
        <v>200</v>
      </c>
      <c r="O18" s="125">
        <v>79</v>
      </c>
    </row>
    <row r="19" spans="1:15">
      <c r="A19" s="59" t="s">
        <v>553</v>
      </c>
      <c r="B19" s="19">
        <v>41</v>
      </c>
      <c r="C19" s="126" t="s">
        <v>769</v>
      </c>
      <c r="D19" s="37" t="s">
        <v>144</v>
      </c>
      <c r="E19" s="125">
        <v>68</v>
      </c>
      <c r="F19" s="125">
        <v>62</v>
      </c>
      <c r="G19" s="125">
        <v>71</v>
      </c>
      <c r="H19" s="125">
        <v>100</v>
      </c>
      <c r="I19" s="125">
        <v>83</v>
      </c>
      <c r="J19" s="125" t="s">
        <v>148</v>
      </c>
      <c r="K19" s="23">
        <f t="shared" si="0"/>
        <v>0</v>
      </c>
      <c r="L19" s="125">
        <v>1000</v>
      </c>
      <c r="M19" s="125">
        <v>500</v>
      </c>
      <c r="N19" s="125">
        <v>400</v>
      </c>
      <c r="O19" s="125">
        <v>77</v>
      </c>
    </row>
    <row r="20" spans="1:15">
      <c r="A20" s="59" t="s">
        <v>493</v>
      </c>
      <c r="B20" s="19">
        <v>6</v>
      </c>
      <c r="C20" s="123" t="s">
        <v>770</v>
      </c>
      <c r="D20" s="124" t="s">
        <v>144</v>
      </c>
      <c r="E20" s="125">
        <v>88</v>
      </c>
      <c r="F20" s="125">
        <v>90</v>
      </c>
      <c r="G20" s="125">
        <v>80</v>
      </c>
      <c r="H20" s="125">
        <v>100</v>
      </c>
      <c r="I20" s="125">
        <v>255</v>
      </c>
      <c r="J20" s="125" t="s">
        <v>145</v>
      </c>
      <c r="K20" s="23">
        <f t="shared" si="0"/>
        <v>1</v>
      </c>
      <c r="L20" s="125">
        <v>500</v>
      </c>
      <c r="M20" s="125">
        <v>200</v>
      </c>
      <c r="N20" s="125">
        <v>200</v>
      </c>
      <c r="O20" s="125">
        <v>64</v>
      </c>
    </row>
    <row r="21" spans="1:15">
      <c r="A21" s="59" t="s">
        <v>452</v>
      </c>
      <c r="B21" s="19">
        <v>22</v>
      </c>
      <c r="C21" s="127" t="s">
        <v>771</v>
      </c>
      <c r="D21" s="37" t="s">
        <v>144</v>
      </c>
      <c r="E21" s="125">
        <v>77</v>
      </c>
      <c r="F21" s="125">
        <v>46</v>
      </c>
      <c r="G21" s="125">
        <v>76</v>
      </c>
      <c r="H21" s="125">
        <v>100</v>
      </c>
      <c r="I21" s="125">
        <v>93</v>
      </c>
      <c r="J21" s="125" t="s">
        <v>145</v>
      </c>
      <c r="K21" s="23">
        <f t="shared" si="0"/>
        <v>1</v>
      </c>
      <c r="L21" s="125">
        <v>1000</v>
      </c>
      <c r="M21" s="125">
        <v>500</v>
      </c>
      <c r="N21" s="125">
        <v>400</v>
      </c>
      <c r="O21" s="125">
        <v>81</v>
      </c>
    </row>
    <row r="22" spans="1:15">
      <c r="A22" s="59" t="s">
        <v>508</v>
      </c>
      <c r="B22" s="19">
        <v>28</v>
      </c>
      <c r="C22" s="126" t="s">
        <v>772</v>
      </c>
      <c r="D22" s="37" t="s">
        <v>144</v>
      </c>
      <c r="E22" s="125">
        <v>64</v>
      </c>
      <c r="F22" s="125">
        <v>59</v>
      </c>
      <c r="G22" s="125">
        <v>46</v>
      </c>
      <c r="H22" s="125">
        <v>100</v>
      </c>
      <c r="I22" s="125">
        <v>89</v>
      </c>
      <c r="J22" s="125" t="s">
        <v>148</v>
      </c>
      <c r="K22" s="23">
        <f t="shared" si="0"/>
        <v>0</v>
      </c>
      <c r="L22" s="125">
        <v>500</v>
      </c>
      <c r="M22" s="125">
        <v>200</v>
      </c>
      <c r="N22" s="125">
        <v>200</v>
      </c>
      <c r="O22" s="125">
        <v>39</v>
      </c>
    </row>
    <row r="23" spans="1:15">
      <c r="A23" s="59" t="s">
        <v>561</v>
      </c>
      <c r="B23" s="19">
        <v>119</v>
      </c>
      <c r="C23" s="126" t="s">
        <v>773</v>
      </c>
      <c r="D23" s="37" t="s">
        <v>167</v>
      </c>
      <c r="E23" s="125">
        <v>57</v>
      </c>
      <c r="F23" s="125">
        <v>33</v>
      </c>
      <c r="G23" s="125">
        <v>56</v>
      </c>
      <c r="H23" s="125">
        <v>0</v>
      </c>
      <c r="I23" s="125">
        <v>85</v>
      </c>
      <c r="J23" s="125" t="s">
        <v>148</v>
      </c>
      <c r="K23" s="23">
        <f t="shared" si="0"/>
        <v>0</v>
      </c>
      <c r="L23" s="125">
        <v>0</v>
      </c>
      <c r="M23" s="125">
        <v>0</v>
      </c>
      <c r="N23" s="125">
        <v>0</v>
      </c>
      <c r="O23" s="125">
        <v>45</v>
      </c>
    </row>
    <row r="24" spans="1:15">
      <c r="A24" s="59" t="s">
        <v>96</v>
      </c>
      <c r="B24" s="19">
        <v>141</v>
      </c>
      <c r="C24" s="126" t="s">
        <v>774</v>
      </c>
      <c r="D24" s="37" t="s">
        <v>167</v>
      </c>
      <c r="E24" s="125">
        <v>40</v>
      </c>
      <c r="F24" s="125">
        <v>80</v>
      </c>
      <c r="G24" s="125">
        <v>39</v>
      </c>
      <c r="H24" s="125">
        <v>0</v>
      </c>
      <c r="I24" s="125">
        <v>82</v>
      </c>
      <c r="J24" s="125" t="s">
        <v>148</v>
      </c>
      <c r="K24" s="23">
        <f t="shared" si="0"/>
        <v>0</v>
      </c>
      <c r="L24" s="125">
        <v>500</v>
      </c>
      <c r="M24" s="125">
        <v>200</v>
      </c>
      <c r="N24" s="125">
        <v>200</v>
      </c>
      <c r="O24" s="125">
        <v>44</v>
      </c>
    </row>
    <row r="25" spans="1:15">
      <c r="A25" s="59" t="s">
        <v>550</v>
      </c>
      <c r="B25" s="19">
        <v>179</v>
      </c>
      <c r="C25" s="123" t="s">
        <v>775</v>
      </c>
      <c r="D25" s="124" t="s">
        <v>167</v>
      </c>
      <c r="E25" s="125">
        <v>62</v>
      </c>
      <c r="F25" s="125">
        <v>69</v>
      </c>
      <c r="G25" s="125">
        <v>54</v>
      </c>
      <c r="H25" s="125">
        <v>0</v>
      </c>
      <c r="I25" s="125">
        <v>74</v>
      </c>
      <c r="J25" s="125" t="s">
        <v>145</v>
      </c>
      <c r="K25" s="23">
        <f t="shared" si="0"/>
        <v>1</v>
      </c>
      <c r="L25" s="125">
        <v>0</v>
      </c>
      <c r="M25" s="125">
        <v>0</v>
      </c>
      <c r="N25" s="125">
        <v>0</v>
      </c>
      <c r="O25" s="125">
        <v>60</v>
      </c>
    </row>
    <row r="26" spans="1:15">
      <c r="A26" s="59" t="s">
        <v>479</v>
      </c>
      <c r="B26" s="19">
        <v>63</v>
      </c>
      <c r="C26" s="126" t="s">
        <v>776</v>
      </c>
      <c r="D26" s="37" t="s">
        <v>167</v>
      </c>
      <c r="E26" s="125">
        <v>79</v>
      </c>
      <c r="F26" s="125">
        <v>68</v>
      </c>
      <c r="G26" s="125">
        <v>83</v>
      </c>
      <c r="H26" s="125">
        <v>0</v>
      </c>
      <c r="I26" s="125">
        <v>98</v>
      </c>
      <c r="J26" s="125" t="s">
        <v>145</v>
      </c>
      <c r="K26" s="23">
        <f t="shared" si="0"/>
        <v>1</v>
      </c>
      <c r="L26" s="125">
        <v>0</v>
      </c>
      <c r="M26" s="125">
        <v>0</v>
      </c>
      <c r="N26" s="125">
        <v>0</v>
      </c>
      <c r="O26" s="125">
        <v>63</v>
      </c>
    </row>
    <row r="27" spans="1:15">
      <c r="A27" s="59" t="s">
        <v>110</v>
      </c>
      <c r="B27" s="19">
        <v>157</v>
      </c>
      <c r="C27" s="126" t="s">
        <v>777</v>
      </c>
      <c r="D27" s="37" t="s">
        <v>167</v>
      </c>
      <c r="E27" s="125">
        <v>67</v>
      </c>
      <c r="F27" s="125">
        <v>73</v>
      </c>
      <c r="G27" s="125">
        <v>52</v>
      </c>
      <c r="H27" s="125">
        <v>0</v>
      </c>
      <c r="I27" s="125">
        <v>78</v>
      </c>
      <c r="J27" s="125" t="s">
        <v>145</v>
      </c>
      <c r="K27" s="23">
        <f t="shared" si="0"/>
        <v>1</v>
      </c>
      <c r="L27" s="125">
        <v>0</v>
      </c>
      <c r="M27" s="125">
        <v>0</v>
      </c>
      <c r="N27" s="125">
        <v>0</v>
      </c>
      <c r="O27" s="125">
        <v>70</v>
      </c>
    </row>
    <row r="28" spans="1:15">
      <c r="A28" s="59" t="s">
        <v>577</v>
      </c>
      <c r="B28" s="19">
        <v>76</v>
      </c>
      <c r="C28" s="126" t="s">
        <v>778</v>
      </c>
      <c r="D28" s="37" t="s">
        <v>167</v>
      </c>
      <c r="E28" s="125">
        <v>76</v>
      </c>
      <c r="F28" s="125">
        <v>81</v>
      </c>
      <c r="G28" s="125">
        <v>65</v>
      </c>
      <c r="H28" s="125">
        <v>0</v>
      </c>
      <c r="I28" s="125">
        <v>92</v>
      </c>
      <c r="J28" s="125" t="s">
        <v>148</v>
      </c>
      <c r="K28" s="23">
        <f t="shared" si="0"/>
        <v>0</v>
      </c>
      <c r="L28" s="125">
        <v>0</v>
      </c>
      <c r="M28" s="125">
        <v>0</v>
      </c>
      <c r="N28" s="125">
        <v>0</v>
      </c>
      <c r="O28" s="125">
        <v>66</v>
      </c>
    </row>
    <row r="29" spans="1:15">
      <c r="A29" s="59" t="s">
        <v>536</v>
      </c>
      <c r="B29" s="19">
        <v>181</v>
      </c>
      <c r="C29" s="127" t="s">
        <v>779</v>
      </c>
      <c r="D29" s="37" t="s">
        <v>167</v>
      </c>
      <c r="E29" s="125">
        <v>82</v>
      </c>
      <c r="F29" s="125">
        <v>42</v>
      </c>
      <c r="G29" s="125">
        <v>60</v>
      </c>
      <c r="H29" s="125">
        <v>0</v>
      </c>
      <c r="I29" s="125">
        <v>73</v>
      </c>
      <c r="J29" s="125" t="s">
        <v>151</v>
      </c>
      <c r="K29" s="23">
        <f t="shared" si="0"/>
        <v>2</v>
      </c>
      <c r="L29" s="125">
        <v>0</v>
      </c>
      <c r="M29" s="125">
        <v>0</v>
      </c>
      <c r="N29" s="125">
        <v>0</v>
      </c>
      <c r="O29" s="125">
        <v>60</v>
      </c>
    </row>
    <row r="30" spans="1:15">
      <c r="A30" s="59" t="s">
        <v>457</v>
      </c>
      <c r="B30" s="19">
        <v>33</v>
      </c>
      <c r="C30" s="123" t="s">
        <v>780</v>
      </c>
      <c r="D30" s="124" t="s">
        <v>144</v>
      </c>
      <c r="E30" s="125">
        <v>86</v>
      </c>
      <c r="F30" s="125">
        <v>59</v>
      </c>
      <c r="G30" s="125">
        <v>80</v>
      </c>
      <c r="H30" s="125">
        <v>100</v>
      </c>
      <c r="I30" s="125">
        <v>88</v>
      </c>
      <c r="J30" s="125" t="s">
        <v>145</v>
      </c>
      <c r="K30" s="23">
        <f t="shared" si="0"/>
        <v>1</v>
      </c>
      <c r="L30" s="125">
        <v>0</v>
      </c>
      <c r="M30" s="125">
        <v>0</v>
      </c>
      <c r="N30" s="125">
        <v>0</v>
      </c>
      <c r="O30" s="125">
        <v>74</v>
      </c>
    </row>
    <row r="31" spans="1:15">
      <c r="A31" s="59" t="s">
        <v>337</v>
      </c>
      <c r="B31" s="19">
        <v>188</v>
      </c>
      <c r="C31" s="127" t="s">
        <v>781</v>
      </c>
      <c r="D31" s="37" t="s">
        <v>167</v>
      </c>
      <c r="E31" s="125">
        <v>85</v>
      </c>
      <c r="F31" s="125">
        <v>74</v>
      </c>
      <c r="G31" s="125">
        <v>65</v>
      </c>
      <c r="H31" s="125">
        <v>0</v>
      </c>
      <c r="I31" s="125">
        <v>73</v>
      </c>
      <c r="J31" s="125" t="s">
        <v>148</v>
      </c>
      <c r="K31" s="23">
        <f t="shared" si="0"/>
        <v>0</v>
      </c>
      <c r="L31" s="125">
        <v>0</v>
      </c>
      <c r="M31" s="125">
        <v>0</v>
      </c>
      <c r="N31" s="125">
        <v>0</v>
      </c>
      <c r="O31" s="125">
        <v>62</v>
      </c>
    </row>
    <row r="32" spans="1:15">
      <c r="A32" s="59" t="s">
        <v>123</v>
      </c>
      <c r="B32" s="19">
        <v>176</v>
      </c>
      <c r="C32" s="126" t="s">
        <v>782</v>
      </c>
      <c r="D32" s="37" t="s">
        <v>167</v>
      </c>
      <c r="E32" s="125">
        <v>55</v>
      </c>
      <c r="F32" s="125">
        <v>90</v>
      </c>
      <c r="G32" s="125">
        <v>18</v>
      </c>
      <c r="H32" s="125">
        <v>0</v>
      </c>
      <c r="I32" s="125">
        <v>75</v>
      </c>
      <c r="J32" s="125" t="s">
        <v>145</v>
      </c>
      <c r="K32" s="23">
        <f t="shared" si="0"/>
        <v>1</v>
      </c>
      <c r="L32" s="125">
        <v>500</v>
      </c>
      <c r="M32" s="125">
        <v>200</v>
      </c>
      <c r="N32" s="125">
        <v>200</v>
      </c>
      <c r="O32" s="125">
        <v>61</v>
      </c>
    </row>
    <row r="33" spans="1:15">
      <c r="A33" s="59" t="s">
        <v>573</v>
      </c>
      <c r="B33" s="19">
        <v>37</v>
      </c>
      <c r="C33" s="126" t="s">
        <v>783</v>
      </c>
      <c r="D33" s="37" t="s">
        <v>144</v>
      </c>
      <c r="E33" s="125">
        <v>79</v>
      </c>
      <c r="F33" s="125">
        <v>60</v>
      </c>
      <c r="G33" s="125">
        <v>71</v>
      </c>
      <c r="H33" s="125">
        <v>100</v>
      </c>
      <c r="I33" s="125">
        <v>85</v>
      </c>
      <c r="J33" s="125" t="s">
        <v>151</v>
      </c>
      <c r="K33" s="23">
        <f t="shared" si="0"/>
        <v>2</v>
      </c>
      <c r="L33" s="125">
        <v>500</v>
      </c>
      <c r="M33" s="125">
        <v>200</v>
      </c>
      <c r="N33" s="125">
        <v>200</v>
      </c>
      <c r="O33" s="125">
        <v>70</v>
      </c>
    </row>
    <row r="34" spans="1:15">
      <c r="A34" s="59" t="s">
        <v>361</v>
      </c>
      <c r="B34" s="19">
        <v>194</v>
      </c>
      <c r="C34" s="127" t="s">
        <v>784</v>
      </c>
      <c r="D34" s="37" t="s">
        <v>167</v>
      </c>
      <c r="E34" s="125">
        <v>70</v>
      </c>
      <c r="F34" s="125">
        <v>45</v>
      </c>
      <c r="G34" s="125">
        <v>67</v>
      </c>
      <c r="H34" s="125">
        <v>0</v>
      </c>
      <c r="I34" s="125">
        <v>71</v>
      </c>
      <c r="J34" s="125" t="s">
        <v>148</v>
      </c>
      <c r="K34" s="23">
        <f t="shared" si="0"/>
        <v>0</v>
      </c>
      <c r="L34" s="125">
        <v>0</v>
      </c>
      <c r="M34" s="125">
        <v>0</v>
      </c>
      <c r="N34" s="125">
        <v>0</v>
      </c>
      <c r="O34" s="125">
        <v>68</v>
      </c>
    </row>
    <row r="35" spans="1:15">
      <c r="A35" s="59" t="s">
        <v>540</v>
      </c>
      <c r="B35" s="19">
        <v>59</v>
      </c>
      <c r="C35" s="127" t="s">
        <v>785</v>
      </c>
      <c r="D35" s="37" t="s">
        <v>144</v>
      </c>
      <c r="E35" s="125">
        <v>50</v>
      </c>
      <c r="F35" s="125">
        <v>21</v>
      </c>
      <c r="G35" s="125">
        <v>41</v>
      </c>
      <c r="H35" s="125">
        <v>100</v>
      </c>
      <c r="I35" s="125">
        <v>58</v>
      </c>
      <c r="J35" s="125" t="s">
        <v>148</v>
      </c>
      <c r="K35" s="23">
        <f t="shared" si="0"/>
        <v>0</v>
      </c>
      <c r="L35" s="125">
        <v>0</v>
      </c>
      <c r="M35" s="125">
        <v>0</v>
      </c>
      <c r="N35" s="125">
        <v>0</v>
      </c>
      <c r="O35" s="125">
        <v>64</v>
      </c>
    </row>
    <row r="36" spans="1:15">
      <c r="A36" s="59" t="s">
        <v>440</v>
      </c>
      <c r="B36" s="19">
        <v>134</v>
      </c>
      <c r="C36" s="123" t="s">
        <v>786</v>
      </c>
      <c r="D36" s="124" t="s">
        <v>144</v>
      </c>
      <c r="E36" s="125">
        <v>64</v>
      </c>
      <c r="F36" s="125">
        <v>50</v>
      </c>
      <c r="G36" s="125">
        <v>70</v>
      </c>
      <c r="H36" s="125">
        <v>100</v>
      </c>
      <c r="I36" s="125">
        <v>83</v>
      </c>
      <c r="J36" s="125" t="s">
        <v>145</v>
      </c>
      <c r="K36" s="23">
        <f t="shared" si="0"/>
        <v>1</v>
      </c>
      <c r="L36" s="125">
        <v>500</v>
      </c>
      <c r="M36" s="125">
        <v>200</v>
      </c>
      <c r="N36" s="125">
        <v>200</v>
      </c>
      <c r="O36" s="125">
        <v>45</v>
      </c>
    </row>
    <row r="37" spans="1:15">
      <c r="A37" s="59" t="s">
        <v>499</v>
      </c>
      <c r="B37" s="19">
        <v>47</v>
      </c>
      <c r="C37" s="123" t="s">
        <v>787</v>
      </c>
      <c r="D37" s="124" t="s">
        <v>144</v>
      </c>
      <c r="E37" s="125">
        <v>68</v>
      </c>
      <c r="F37" s="125">
        <v>81</v>
      </c>
      <c r="G37" s="125">
        <v>43</v>
      </c>
      <c r="H37" s="125">
        <v>100</v>
      </c>
      <c r="I37" s="125">
        <v>76</v>
      </c>
      <c r="J37" s="125" t="s">
        <v>148</v>
      </c>
      <c r="K37" s="23">
        <f t="shared" si="0"/>
        <v>0</v>
      </c>
      <c r="L37" s="125">
        <v>500</v>
      </c>
      <c r="M37" s="125">
        <v>200</v>
      </c>
      <c r="N37" s="125">
        <v>200</v>
      </c>
      <c r="O37" s="125">
        <v>50</v>
      </c>
    </row>
    <row r="38" spans="1:15">
      <c r="A38" s="59" t="s">
        <v>473</v>
      </c>
      <c r="B38" s="19">
        <v>5</v>
      </c>
      <c r="C38" s="123" t="s">
        <v>788</v>
      </c>
      <c r="D38" s="124" t="s">
        <v>144</v>
      </c>
      <c r="E38" s="125">
        <v>92</v>
      </c>
      <c r="F38" s="125">
        <v>68</v>
      </c>
      <c r="G38" s="125">
        <v>95</v>
      </c>
      <c r="H38" s="125">
        <v>100</v>
      </c>
      <c r="I38" s="125">
        <v>255</v>
      </c>
      <c r="J38" s="125" t="s">
        <v>145</v>
      </c>
      <c r="K38" s="23">
        <f t="shared" si="0"/>
        <v>1</v>
      </c>
      <c r="L38" s="125">
        <v>500</v>
      </c>
      <c r="M38" s="125">
        <v>200</v>
      </c>
      <c r="N38" s="125">
        <v>200</v>
      </c>
      <c r="O38" s="125">
        <v>60</v>
      </c>
    </row>
    <row r="39" spans="1:15">
      <c r="A39" s="59" t="s">
        <v>527</v>
      </c>
      <c r="B39" s="19">
        <v>83</v>
      </c>
      <c r="C39" s="123" t="s">
        <v>789</v>
      </c>
      <c r="D39" s="124" t="s">
        <v>167</v>
      </c>
      <c r="E39" s="125">
        <v>74</v>
      </c>
      <c r="F39" s="125">
        <v>65</v>
      </c>
      <c r="G39" s="125">
        <v>78</v>
      </c>
      <c r="H39" s="125">
        <v>0</v>
      </c>
      <c r="I39" s="125">
        <v>91</v>
      </c>
      <c r="J39" s="125" t="s">
        <v>148</v>
      </c>
      <c r="K39" s="23">
        <f t="shared" si="0"/>
        <v>0</v>
      </c>
      <c r="L39" s="125">
        <v>0</v>
      </c>
      <c r="M39" s="125">
        <v>0</v>
      </c>
      <c r="N39" s="125">
        <v>0</v>
      </c>
      <c r="O39" s="125">
        <v>51</v>
      </c>
    </row>
    <row r="40" spans="1:15">
      <c r="A40" s="59" t="s">
        <v>506</v>
      </c>
      <c r="B40" s="19">
        <v>150</v>
      </c>
      <c r="C40" s="126" t="s">
        <v>790</v>
      </c>
      <c r="D40" s="37" t="s">
        <v>144</v>
      </c>
      <c r="E40" s="125">
        <v>87</v>
      </c>
      <c r="F40" s="125">
        <v>85</v>
      </c>
      <c r="G40" s="125">
        <v>85</v>
      </c>
      <c r="H40" s="125">
        <v>100</v>
      </c>
      <c r="I40" s="125">
        <v>80</v>
      </c>
      <c r="J40" s="125" t="s">
        <v>145</v>
      </c>
      <c r="K40" s="23">
        <f t="shared" si="0"/>
        <v>1</v>
      </c>
      <c r="L40" s="125">
        <v>500</v>
      </c>
      <c r="M40" s="125">
        <v>200</v>
      </c>
      <c r="N40" s="125">
        <v>200</v>
      </c>
      <c r="O40" s="125">
        <v>20</v>
      </c>
    </row>
    <row r="41" spans="1:15">
      <c r="A41" s="50" t="s">
        <v>365</v>
      </c>
      <c r="B41" s="19">
        <v>195</v>
      </c>
      <c r="C41" s="123" t="s">
        <v>791</v>
      </c>
      <c r="D41" s="129" t="s">
        <v>167</v>
      </c>
      <c r="E41" s="125">
        <v>69</v>
      </c>
      <c r="F41" s="125">
        <v>38</v>
      </c>
      <c r="G41" s="125">
        <v>80</v>
      </c>
      <c r="H41" s="125">
        <v>0</v>
      </c>
      <c r="I41" s="125">
        <v>71</v>
      </c>
      <c r="J41" s="125" t="s">
        <v>151</v>
      </c>
      <c r="K41" s="23">
        <f t="shared" si="0"/>
        <v>2</v>
      </c>
      <c r="L41" s="125">
        <v>0</v>
      </c>
      <c r="M41" s="125">
        <v>0</v>
      </c>
      <c r="N41" s="125">
        <v>0</v>
      </c>
      <c r="O41" s="125">
        <v>88</v>
      </c>
    </row>
    <row r="42" spans="1:15">
      <c r="A42" s="59" t="s">
        <v>443</v>
      </c>
      <c r="B42" s="67">
        <v>171</v>
      </c>
      <c r="C42" s="123" t="s">
        <v>792</v>
      </c>
      <c r="D42" s="124" t="s">
        <v>144</v>
      </c>
      <c r="E42" s="125">
        <v>92</v>
      </c>
      <c r="F42" s="125">
        <v>90</v>
      </c>
      <c r="G42" s="125">
        <v>85</v>
      </c>
      <c r="H42" s="125">
        <v>100</v>
      </c>
      <c r="I42" s="125">
        <v>75</v>
      </c>
      <c r="J42" s="125" t="s">
        <v>145</v>
      </c>
      <c r="K42" s="23">
        <f t="shared" si="0"/>
        <v>1</v>
      </c>
      <c r="L42" s="125">
        <v>500</v>
      </c>
      <c r="M42" s="125">
        <v>200</v>
      </c>
      <c r="N42" s="125">
        <v>200</v>
      </c>
      <c r="O42" s="125">
        <v>78</v>
      </c>
    </row>
    <row r="43" spans="1:15">
      <c r="A43" s="59" t="s">
        <v>513</v>
      </c>
      <c r="B43" s="19">
        <v>128</v>
      </c>
      <c r="C43" s="126" t="s">
        <v>793</v>
      </c>
      <c r="D43" s="37" t="s">
        <v>167</v>
      </c>
      <c r="E43" s="125">
        <v>90</v>
      </c>
      <c r="F43" s="125">
        <v>65</v>
      </c>
      <c r="G43" s="125">
        <v>87</v>
      </c>
      <c r="H43" s="125">
        <v>0</v>
      </c>
      <c r="I43" s="125">
        <v>84</v>
      </c>
      <c r="J43" s="125" t="s">
        <v>151</v>
      </c>
      <c r="K43" s="23">
        <f t="shared" si="0"/>
        <v>2</v>
      </c>
      <c r="L43" s="125">
        <v>1000</v>
      </c>
      <c r="M43" s="125">
        <v>500</v>
      </c>
      <c r="N43" s="125">
        <v>400</v>
      </c>
      <c r="O43" s="125">
        <v>82</v>
      </c>
    </row>
    <row r="44" spans="1:15">
      <c r="A44" s="59" t="s">
        <v>369</v>
      </c>
      <c r="B44" s="19">
        <v>196</v>
      </c>
      <c r="C44" s="123" t="s">
        <v>794</v>
      </c>
      <c r="D44" s="124" t="s">
        <v>144</v>
      </c>
      <c r="E44" s="125">
        <v>81</v>
      </c>
      <c r="F44" s="125">
        <v>43</v>
      </c>
      <c r="G44" s="125">
        <v>72</v>
      </c>
      <c r="H44" s="125">
        <v>100</v>
      </c>
      <c r="I44" s="125">
        <v>71</v>
      </c>
      <c r="J44" s="125" t="s">
        <v>151</v>
      </c>
      <c r="K44" s="23">
        <f t="shared" si="0"/>
        <v>2</v>
      </c>
      <c r="L44" s="125">
        <v>0</v>
      </c>
      <c r="M44" s="125">
        <v>0</v>
      </c>
      <c r="N44" s="125">
        <v>0</v>
      </c>
      <c r="O44" s="125">
        <v>79</v>
      </c>
    </row>
    <row r="45" spans="1:15">
      <c r="A45" s="59" t="s">
        <v>599</v>
      </c>
      <c r="B45" s="19">
        <v>222</v>
      </c>
      <c r="C45" s="126" t="s">
        <v>795</v>
      </c>
      <c r="D45" s="37" t="s">
        <v>167</v>
      </c>
      <c r="E45" s="125">
        <v>46</v>
      </c>
      <c r="F45" s="125">
        <v>86</v>
      </c>
      <c r="G45" s="125">
        <v>42</v>
      </c>
      <c r="H45" s="125">
        <v>0</v>
      </c>
      <c r="I45" s="125">
        <v>64</v>
      </c>
      <c r="J45" s="125" t="s">
        <v>148</v>
      </c>
      <c r="K45" s="23">
        <f t="shared" si="0"/>
        <v>0</v>
      </c>
      <c r="L45" s="125">
        <v>0</v>
      </c>
      <c r="M45" s="125">
        <v>0</v>
      </c>
      <c r="N45" s="125">
        <v>0</v>
      </c>
      <c r="O45" s="125">
        <v>62</v>
      </c>
    </row>
    <row r="46" spans="1:15">
      <c r="A46" s="59" t="s">
        <v>385</v>
      </c>
      <c r="B46" s="19">
        <v>200</v>
      </c>
      <c r="C46" s="127" t="s">
        <v>796</v>
      </c>
      <c r="D46" s="37" t="s">
        <v>167</v>
      </c>
      <c r="E46" s="125">
        <v>96</v>
      </c>
      <c r="F46" s="125">
        <v>70</v>
      </c>
      <c r="G46" s="125">
        <v>97</v>
      </c>
      <c r="H46" s="125">
        <v>0</v>
      </c>
      <c r="I46" s="125">
        <v>71</v>
      </c>
      <c r="J46" s="125" t="s">
        <v>151</v>
      </c>
      <c r="K46" s="23">
        <f t="shared" si="0"/>
        <v>2</v>
      </c>
      <c r="L46" s="125">
        <v>0</v>
      </c>
      <c r="M46" s="125">
        <v>0</v>
      </c>
      <c r="N46" s="125">
        <v>0</v>
      </c>
      <c r="O46" s="125">
        <v>42</v>
      </c>
    </row>
    <row r="47" spans="1:15">
      <c r="A47" s="59" t="s">
        <v>600</v>
      </c>
      <c r="B47" s="19">
        <v>111</v>
      </c>
      <c r="C47" s="126" t="s">
        <v>797</v>
      </c>
      <c r="D47" s="37" t="s">
        <v>144</v>
      </c>
      <c r="E47" s="125">
        <v>71</v>
      </c>
      <c r="F47" s="125">
        <v>77</v>
      </c>
      <c r="G47" s="125">
        <v>69</v>
      </c>
      <c r="H47" s="125">
        <v>100</v>
      </c>
      <c r="I47" s="125">
        <v>87</v>
      </c>
      <c r="J47" s="125" t="s">
        <v>151</v>
      </c>
      <c r="K47" s="23">
        <f t="shared" si="0"/>
        <v>2</v>
      </c>
      <c r="L47" s="125">
        <v>0</v>
      </c>
      <c r="M47" s="125">
        <v>0</v>
      </c>
      <c r="N47" s="125">
        <v>0</v>
      </c>
      <c r="O47" s="125">
        <v>80</v>
      </c>
    </row>
    <row r="48" spans="1:15">
      <c r="A48" s="59" t="s">
        <v>321</v>
      </c>
      <c r="B48" s="19">
        <v>164</v>
      </c>
      <c r="C48" s="126" t="s">
        <v>798</v>
      </c>
      <c r="D48" s="37" t="s">
        <v>167</v>
      </c>
      <c r="E48" s="125">
        <v>79</v>
      </c>
      <c r="F48" s="125">
        <v>56</v>
      </c>
      <c r="G48" s="125">
        <v>77</v>
      </c>
      <c r="H48" s="125">
        <v>0</v>
      </c>
      <c r="I48" s="125">
        <v>77</v>
      </c>
      <c r="J48" s="125" t="s">
        <v>151</v>
      </c>
      <c r="K48" s="23">
        <f t="shared" si="0"/>
        <v>2</v>
      </c>
      <c r="L48" s="125">
        <v>0</v>
      </c>
      <c r="M48" s="125">
        <v>0</v>
      </c>
      <c r="N48" s="125">
        <v>0</v>
      </c>
      <c r="O48" s="125">
        <v>80</v>
      </c>
    </row>
    <row r="49" spans="1:15">
      <c r="A49" s="59" t="s">
        <v>580</v>
      </c>
      <c r="B49" s="67">
        <v>54</v>
      </c>
      <c r="C49" s="128" t="s">
        <v>799</v>
      </c>
      <c r="D49" s="37" t="s">
        <v>144</v>
      </c>
      <c r="E49" s="125">
        <v>79</v>
      </c>
      <c r="F49" s="125">
        <v>51</v>
      </c>
      <c r="G49" s="125">
        <v>75</v>
      </c>
      <c r="H49" s="125">
        <v>100</v>
      </c>
      <c r="I49" s="125">
        <v>67</v>
      </c>
      <c r="J49" s="125" t="s">
        <v>151</v>
      </c>
      <c r="K49" s="23">
        <f t="shared" si="0"/>
        <v>2</v>
      </c>
      <c r="L49" s="125">
        <v>0</v>
      </c>
      <c r="M49" s="125">
        <v>0</v>
      </c>
      <c r="N49" s="125">
        <v>0</v>
      </c>
      <c r="O49" s="125">
        <v>50</v>
      </c>
    </row>
    <row r="50" spans="1:15">
      <c r="A50" s="59" t="s">
        <v>529</v>
      </c>
      <c r="B50" s="19">
        <v>82</v>
      </c>
      <c r="C50" s="126" t="s">
        <v>800</v>
      </c>
      <c r="D50" s="37" t="s">
        <v>167</v>
      </c>
      <c r="E50" s="125">
        <v>21</v>
      </c>
      <c r="F50" s="125">
        <v>74</v>
      </c>
      <c r="G50" s="125">
        <v>10</v>
      </c>
      <c r="H50" s="125">
        <v>0</v>
      </c>
      <c r="I50" s="125">
        <v>91</v>
      </c>
      <c r="J50" s="125" t="s">
        <v>148</v>
      </c>
      <c r="K50" s="23">
        <f t="shared" si="0"/>
        <v>0</v>
      </c>
      <c r="L50" s="125">
        <v>0</v>
      </c>
      <c r="M50" s="125">
        <v>0</v>
      </c>
      <c r="N50" s="125">
        <v>0</v>
      </c>
      <c r="O50" s="125">
        <v>53</v>
      </c>
    </row>
    <row r="51" spans="1:15">
      <c r="A51" s="59" t="s">
        <v>439</v>
      </c>
      <c r="B51" s="19">
        <v>15</v>
      </c>
      <c r="C51" s="123" t="s">
        <v>801</v>
      </c>
      <c r="D51" s="124" t="s">
        <v>987</v>
      </c>
      <c r="E51" s="125">
        <v>71</v>
      </c>
      <c r="F51" s="125">
        <v>70</v>
      </c>
      <c r="G51" s="125">
        <v>75</v>
      </c>
      <c r="H51" s="125">
        <v>100</v>
      </c>
      <c r="I51" s="125">
        <v>99</v>
      </c>
      <c r="J51" s="125" t="s">
        <v>145</v>
      </c>
      <c r="K51" s="23">
        <f t="shared" si="0"/>
        <v>1</v>
      </c>
      <c r="L51" s="125">
        <v>0</v>
      </c>
      <c r="M51" s="125">
        <v>0</v>
      </c>
      <c r="N51" s="125">
        <v>0</v>
      </c>
      <c r="O51" s="125">
        <v>68</v>
      </c>
    </row>
    <row r="52" spans="1:15">
      <c r="A52" s="59" t="s">
        <v>509</v>
      </c>
      <c r="B52" s="19">
        <v>187</v>
      </c>
      <c r="C52" s="127" t="s">
        <v>802</v>
      </c>
      <c r="D52" s="37" t="s">
        <v>167</v>
      </c>
      <c r="E52" s="125">
        <v>71</v>
      </c>
      <c r="F52" s="125">
        <v>78</v>
      </c>
      <c r="G52" s="125">
        <v>61</v>
      </c>
      <c r="H52" s="125">
        <v>0</v>
      </c>
      <c r="I52" s="125">
        <v>73</v>
      </c>
      <c r="J52" s="125" t="s">
        <v>148</v>
      </c>
      <c r="K52" s="23">
        <f t="shared" si="0"/>
        <v>0</v>
      </c>
      <c r="L52" s="125">
        <v>0</v>
      </c>
      <c r="M52" s="125">
        <v>0</v>
      </c>
      <c r="N52" s="125">
        <v>0</v>
      </c>
      <c r="O52" s="125">
        <v>80</v>
      </c>
    </row>
    <row r="53" spans="1:15">
      <c r="A53" s="59" t="s">
        <v>453</v>
      </c>
      <c r="B53" s="19">
        <v>68</v>
      </c>
      <c r="C53" s="126" t="s">
        <v>803</v>
      </c>
      <c r="D53" s="37" t="s">
        <v>144</v>
      </c>
      <c r="E53" s="125">
        <v>85</v>
      </c>
      <c r="F53" s="125">
        <v>67</v>
      </c>
      <c r="G53" s="125">
        <v>85</v>
      </c>
      <c r="H53" s="125">
        <v>100</v>
      </c>
      <c r="I53" s="125">
        <v>95</v>
      </c>
      <c r="J53" s="125" t="s">
        <v>151</v>
      </c>
      <c r="K53" s="23">
        <f t="shared" si="0"/>
        <v>2</v>
      </c>
      <c r="L53" s="125">
        <v>0</v>
      </c>
      <c r="M53" s="125">
        <v>0</v>
      </c>
      <c r="N53" s="125">
        <v>0</v>
      </c>
      <c r="O53" s="125">
        <v>72</v>
      </c>
    </row>
    <row r="54" spans="1:15">
      <c r="A54" s="50" t="s">
        <v>451</v>
      </c>
      <c r="B54" s="19">
        <v>125</v>
      </c>
      <c r="C54" s="123" t="s">
        <v>804</v>
      </c>
      <c r="D54" s="129" t="s">
        <v>167</v>
      </c>
      <c r="E54" s="125">
        <v>64</v>
      </c>
      <c r="F54" s="125">
        <v>69</v>
      </c>
      <c r="G54" s="125">
        <v>70</v>
      </c>
      <c r="H54" s="125">
        <v>0</v>
      </c>
      <c r="I54" s="125">
        <v>85</v>
      </c>
      <c r="J54" s="125" t="s">
        <v>151</v>
      </c>
      <c r="K54" s="23">
        <f t="shared" si="0"/>
        <v>2</v>
      </c>
      <c r="L54" s="125">
        <v>0</v>
      </c>
      <c r="M54" s="125">
        <v>0</v>
      </c>
      <c r="N54" s="125">
        <v>0</v>
      </c>
      <c r="O54" s="125">
        <v>74</v>
      </c>
    </row>
    <row r="55" spans="1:15">
      <c r="A55" s="59" t="s">
        <v>507</v>
      </c>
      <c r="B55" s="19">
        <v>1</v>
      </c>
      <c r="C55" s="123" t="s">
        <v>805</v>
      </c>
      <c r="D55" s="124" t="s">
        <v>144</v>
      </c>
      <c r="E55" s="125">
        <v>72</v>
      </c>
      <c r="F55" s="125">
        <v>69</v>
      </c>
      <c r="G55" s="125">
        <v>80</v>
      </c>
      <c r="H55" s="125">
        <v>100</v>
      </c>
      <c r="I55" s="125">
        <v>255</v>
      </c>
      <c r="J55" s="125" t="s">
        <v>148</v>
      </c>
      <c r="K55" s="23">
        <f t="shared" si="0"/>
        <v>0</v>
      </c>
      <c r="L55" s="125">
        <v>500</v>
      </c>
      <c r="M55" s="125">
        <v>200</v>
      </c>
      <c r="N55" s="125">
        <v>200</v>
      </c>
      <c r="O55" s="125">
        <v>68</v>
      </c>
    </row>
    <row r="56" spans="1:15">
      <c r="A56" s="59" t="s">
        <v>502</v>
      </c>
      <c r="B56" s="19">
        <v>20</v>
      </c>
      <c r="C56" s="123" t="s">
        <v>806</v>
      </c>
      <c r="D56" s="124" t="s">
        <v>144</v>
      </c>
      <c r="E56" s="125">
        <v>87</v>
      </c>
      <c r="F56" s="125">
        <v>21</v>
      </c>
      <c r="G56" s="125">
        <v>74</v>
      </c>
      <c r="H56" s="125">
        <v>100</v>
      </c>
      <c r="I56" s="125">
        <v>97</v>
      </c>
      <c r="J56" s="125" t="s">
        <v>151</v>
      </c>
      <c r="K56" s="23">
        <f t="shared" si="0"/>
        <v>2</v>
      </c>
      <c r="L56" s="125">
        <v>0</v>
      </c>
      <c r="M56" s="125">
        <v>0</v>
      </c>
      <c r="N56" s="125">
        <v>0</v>
      </c>
      <c r="O56" s="125">
        <v>92</v>
      </c>
    </row>
    <row r="57" spans="1:15">
      <c r="A57" s="59" t="s">
        <v>458</v>
      </c>
      <c r="B57" s="19">
        <v>131</v>
      </c>
      <c r="C57" s="126" t="s">
        <v>807</v>
      </c>
      <c r="D57" s="37" t="s">
        <v>167</v>
      </c>
      <c r="E57" s="125">
        <v>90</v>
      </c>
      <c r="F57" s="125">
        <v>42</v>
      </c>
      <c r="G57" s="125">
        <v>80</v>
      </c>
      <c r="H57" s="125">
        <v>0</v>
      </c>
      <c r="I57" s="125">
        <v>84</v>
      </c>
      <c r="J57" s="125" t="s">
        <v>145</v>
      </c>
      <c r="K57" s="23">
        <f t="shared" si="0"/>
        <v>1</v>
      </c>
      <c r="L57" s="125">
        <v>500</v>
      </c>
      <c r="M57" s="125">
        <v>200</v>
      </c>
      <c r="N57" s="125">
        <v>200</v>
      </c>
      <c r="O57" s="125">
        <v>78</v>
      </c>
    </row>
    <row r="58" spans="1:15">
      <c r="A58" s="59" t="s">
        <v>483</v>
      </c>
      <c r="B58" s="19">
        <v>93</v>
      </c>
      <c r="C58" s="123" t="s">
        <v>808</v>
      </c>
      <c r="D58" s="124" t="s">
        <v>167</v>
      </c>
      <c r="E58" s="125">
        <v>70</v>
      </c>
      <c r="F58" s="125">
        <v>74</v>
      </c>
      <c r="G58" s="125">
        <v>32</v>
      </c>
      <c r="H58" s="125">
        <v>0</v>
      </c>
      <c r="I58" s="125">
        <v>89</v>
      </c>
      <c r="J58" s="125" t="s">
        <v>148</v>
      </c>
      <c r="K58" s="23">
        <f t="shared" si="0"/>
        <v>0</v>
      </c>
      <c r="L58" s="125">
        <v>0</v>
      </c>
      <c r="M58" s="125">
        <v>0</v>
      </c>
      <c r="N58" s="125">
        <v>0</v>
      </c>
      <c r="O58" s="125">
        <v>60</v>
      </c>
    </row>
    <row r="59" spans="1:15">
      <c r="A59" s="59" t="s">
        <v>177</v>
      </c>
      <c r="B59" s="19">
        <v>11</v>
      </c>
      <c r="C59" s="126" t="s">
        <v>809</v>
      </c>
      <c r="D59" s="37" t="s">
        <v>144</v>
      </c>
      <c r="E59" s="125">
        <v>71</v>
      </c>
      <c r="F59" s="125">
        <v>65</v>
      </c>
      <c r="G59" s="125">
        <v>78</v>
      </c>
      <c r="H59" s="125">
        <v>100</v>
      </c>
      <c r="I59" s="125">
        <v>255</v>
      </c>
      <c r="J59" s="125" t="s">
        <v>151</v>
      </c>
      <c r="K59" s="23">
        <f t="shared" si="0"/>
        <v>2</v>
      </c>
      <c r="L59" s="125">
        <v>0</v>
      </c>
      <c r="M59" s="125">
        <v>0</v>
      </c>
      <c r="N59" s="125">
        <v>0</v>
      </c>
      <c r="O59" s="125">
        <v>83</v>
      </c>
    </row>
    <row r="60" spans="1:15">
      <c r="A60" s="59" t="s">
        <v>562</v>
      </c>
      <c r="B60" s="19">
        <v>118</v>
      </c>
      <c r="C60" s="126" t="s">
        <v>810</v>
      </c>
      <c r="D60" s="37" t="s">
        <v>167</v>
      </c>
      <c r="E60" s="125">
        <v>91</v>
      </c>
      <c r="F60" s="125">
        <v>48</v>
      </c>
      <c r="G60" s="125">
        <v>91</v>
      </c>
      <c r="H60" s="125">
        <v>0</v>
      </c>
      <c r="I60" s="125">
        <v>86</v>
      </c>
      <c r="J60" s="125" t="s">
        <v>151</v>
      </c>
      <c r="K60" s="23">
        <f t="shared" si="0"/>
        <v>2</v>
      </c>
      <c r="L60" s="125">
        <v>0</v>
      </c>
      <c r="M60" s="125">
        <v>0</v>
      </c>
      <c r="N60" s="125">
        <v>0</v>
      </c>
      <c r="O60" s="125">
        <v>76</v>
      </c>
    </row>
    <row r="61" spans="1:15">
      <c r="A61" s="59" t="s">
        <v>441</v>
      </c>
      <c r="B61" s="19">
        <v>133</v>
      </c>
      <c r="C61" s="126" t="s">
        <v>811</v>
      </c>
      <c r="D61" s="37" t="s">
        <v>167</v>
      </c>
      <c r="E61" s="125">
        <v>81</v>
      </c>
      <c r="F61" s="125">
        <v>74</v>
      </c>
      <c r="G61" s="125">
        <v>76</v>
      </c>
      <c r="H61" s="125">
        <v>0</v>
      </c>
      <c r="I61" s="125">
        <v>83</v>
      </c>
      <c r="J61" s="125" t="s">
        <v>151</v>
      </c>
      <c r="K61" s="23">
        <f t="shared" si="0"/>
        <v>2</v>
      </c>
      <c r="L61" s="125">
        <v>1000</v>
      </c>
      <c r="M61" s="125">
        <v>500</v>
      </c>
      <c r="N61" s="125">
        <v>400</v>
      </c>
      <c r="O61" s="125">
        <v>75</v>
      </c>
    </row>
    <row r="62" spans="1:15">
      <c r="A62" s="59" t="s">
        <v>539</v>
      </c>
      <c r="B62" s="19">
        <v>19</v>
      </c>
      <c r="C62" s="127" t="s">
        <v>812</v>
      </c>
      <c r="D62" s="37" t="s">
        <v>144</v>
      </c>
      <c r="E62" s="125">
        <v>82</v>
      </c>
      <c r="F62" s="125">
        <v>77</v>
      </c>
      <c r="G62" s="125">
        <v>58</v>
      </c>
      <c r="H62" s="125">
        <v>100</v>
      </c>
      <c r="I62" s="125">
        <v>98</v>
      </c>
      <c r="J62" s="125" t="s">
        <v>145</v>
      </c>
      <c r="K62" s="23">
        <f t="shared" si="0"/>
        <v>1</v>
      </c>
      <c r="L62" s="125">
        <v>500</v>
      </c>
      <c r="M62" s="125">
        <v>200</v>
      </c>
      <c r="N62" s="125">
        <v>200</v>
      </c>
      <c r="O62" s="125">
        <v>39</v>
      </c>
    </row>
    <row r="63" spans="1:15">
      <c r="A63" s="59" t="s">
        <v>533</v>
      </c>
      <c r="B63" s="19">
        <v>79</v>
      </c>
      <c r="C63" s="123" t="s">
        <v>813</v>
      </c>
      <c r="D63" s="124" t="s">
        <v>167</v>
      </c>
      <c r="E63" s="125">
        <v>88</v>
      </c>
      <c r="F63" s="125">
        <v>80</v>
      </c>
      <c r="G63" s="125">
        <v>88</v>
      </c>
      <c r="H63" s="125">
        <v>0</v>
      </c>
      <c r="I63" s="125">
        <v>92</v>
      </c>
      <c r="J63" s="125" t="s">
        <v>151</v>
      </c>
      <c r="K63" s="23">
        <f t="shared" si="0"/>
        <v>2</v>
      </c>
      <c r="L63" s="125">
        <v>0</v>
      </c>
      <c r="M63" s="125">
        <v>0</v>
      </c>
      <c r="N63" s="125">
        <v>0</v>
      </c>
      <c r="O63" s="125">
        <v>11</v>
      </c>
    </row>
    <row r="64" spans="1:15">
      <c r="A64" s="59" t="s">
        <v>567</v>
      </c>
      <c r="B64" s="19">
        <v>232</v>
      </c>
      <c r="C64" s="126" t="s">
        <v>814</v>
      </c>
      <c r="D64" s="37" t="s">
        <v>167</v>
      </c>
      <c r="E64" s="125">
        <v>97</v>
      </c>
      <c r="F64" s="125">
        <v>10</v>
      </c>
      <c r="G64" s="125">
        <v>81</v>
      </c>
      <c r="H64" s="125">
        <v>0</v>
      </c>
      <c r="I64" s="125">
        <v>44</v>
      </c>
      <c r="J64" s="125" t="s">
        <v>148</v>
      </c>
      <c r="K64" s="23">
        <f t="shared" si="0"/>
        <v>0</v>
      </c>
      <c r="L64" s="125">
        <v>0</v>
      </c>
      <c r="M64" s="125">
        <v>0</v>
      </c>
      <c r="N64" s="125">
        <v>0</v>
      </c>
      <c r="O64" s="125">
        <v>69</v>
      </c>
    </row>
    <row r="65" spans="1:15">
      <c r="A65" s="59" t="s">
        <v>586</v>
      </c>
      <c r="B65" s="19">
        <v>73</v>
      </c>
      <c r="C65" s="126" t="s">
        <v>815</v>
      </c>
      <c r="D65" s="37" t="s">
        <v>167</v>
      </c>
      <c r="E65" s="125">
        <v>81</v>
      </c>
      <c r="F65" s="125">
        <v>71</v>
      </c>
      <c r="G65" s="125">
        <v>91</v>
      </c>
      <c r="H65" s="125">
        <v>0</v>
      </c>
      <c r="I65" s="125">
        <v>93</v>
      </c>
      <c r="J65" s="125" t="s">
        <v>151</v>
      </c>
      <c r="K65" s="23">
        <f t="shared" ref="K65:K128" si="1">IF(J65="平",0,IF(J65="水",1,2))</f>
        <v>2</v>
      </c>
      <c r="L65" s="125">
        <v>1000</v>
      </c>
      <c r="M65" s="125">
        <v>500</v>
      </c>
      <c r="N65" s="125">
        <v>400</v>
      </c>
      <c r="O65" s="125">
        <v>72</v>
      </c>
    </row>
    <row r="66" spans="1:15">
      <c r="A66" s="59" t="s">
        <v>516</v>
      </c>
      <c r="B66" s="19">
        <v>213</v>
      </c>
      <c r="C66" s="126" t="s">
        <v>816</v>
      </c>
      <c r="D66" s="37" t="s">
        <v>167</v>
      </c>
      <c r="E66" s="125">
        <v>22</v>
      </c>
      <c r="F66" s="125">
        <v>75</v>
      </c>
      <c r="G66" s="125">
        <v>19</v>
      </c>
      <c r="H66" s="125">
        <v>0</v>
      </c>
      <c r="I66" s="125">
        <v>67</v>
      </c>
      <c r="J66" s="125" t="s">
        <v>148</v>
      </c>
      <c r="K66" s="23">
        <f t="shared" si="1"/>
        <v>0</v>
      </c>
      <c r="L66" s="125">
        <v>0</v>
      </c>
      <c r="M66" s="125">
        <v>0</v>
      </c>
      <c r="N66" s="125">
        <v>0</v>
      </c>
      <c r="O66" s="125">
        <v>42</v>
      </c>
    </row>
    <row r="67" spans="1:15">
      <c r="A67" s="59" t="s">
        <v>612</v>
      </c>
      <c r="B67" s="19">
        <v>173</v>
      </c>
      <c r="C67" s="127" t="s">
        <v>817</v>
      </c>
      <c r="D67" s="37" t="s">
        <v>167</v>
      </c>
      <c r="E67" s="125">
        <v>61</v>
      </c>
      <c r="F67" s="125">
        <v>95</v>
      </c>
      <c r="G67" s="125">
        <v>57</v>
      </c>
      <c r="H67" s="125">
        <v>0</v>
      </c>
      <c r="I67" s="125">
        <v>75</v>
      </c>
      <c r="J67" s="125" t="s">
        <v>148</v>
      </c>
      <c r="K67" s="23">
        <f t="shared" si="1"/>
        <v>0</v>
      </c>
      <c r="L67" s="125">
        <v>0</v>
      </c>
      <c r="M67" s="125">
        <v>0</v>
      </c>
      <c r="N67" s="125">
        <v>0</v>
      </c>
      <c r="O67" s="125">
        <v>65</v>
      </c>
    </row>
    <row r="68" spans="1:15">
      <c r="A68" s="59" t="s">
        <v>581</v>
      </c>
      <c r="B68" s="19">
        <v>74</v>
      </c>
      <c r="C68" s="126" t="s">
        <v>818</v>
      </c>
      <c r="D68" s="37" t="s">
        <v>167</v>
      </c>
      <c r="E68" s="125">
        <v>96</v>
      </c>
      <c r="F68" s="125">
        <v>15</v>
      </c>
      <c r="G68" s="125">
        <v>94</v>
      </c>
      <c r="H68" s="125">
        <v>0</v>
      </c>
      <c r="I68" s="125">
        <v>93</v>
      </c>
      <c r="J68" s="125" t="s">
        <v>151</v>
      </c>
      <c r="K68" s="23">
        <f t="shared" si="1"/>
        <v>2</v>
      </c>
      <c r="L68" s="125">
        <v>0</v>
      </c>
      <c r="M68" s="125">
        <v>0</v>
      </c>
      <c r="N68" s="125">
        <v>0</v>
      </c>
      <c r="O68" s="125">
        <v>75</v>
      </c>
    </row>
    <row r="69" spans="1:15">
      <c r="A69" s="59" t="s">
        <v>455</v>
      </c>
      <c r="B69" s="19">
        <v>67</v>
      </c>
      <c r="C69" s="126" t="s">
        <v>819</v>
      </c>
      <c r="D69" s="37" t="s">
        <v>167</v>
      </c>
      <c r="E69" s="125">
        <v>94</v>
      </c>
      <c r="F69" s="125">
        <v>13</v>
      </c>
      <c r="G69" s="125">
        <v>93</v>
      </c>
      <c r="H69" s="125">
        <v>0</v>
      </c>
      <c r="I69" s="125">
        <v>97</v>
      </c>
      <c r="J69" s="125" t="s">
        <v>151</v>
      </c>
      <c r="K69" s="23">
        <f t="shared" si="1"/>
        <v>2</v>
      </c>
      <c r="L69" s="125">
        <v>500</v>
      </c>
      <c r="M69" s="125">
        <v>200</v>
      </c>
      <c r="N69" s="125">
        <v>200</v>
      </c>
      <c r="O69" s="125">
        <v>99</v>
      </c>
    </row>
    <row r="70" spans="1:15">
      <c r="A70" s="50" t="s">
        <v>329</v>
      </c>
      <c r="B70" s="19">
        <v>166</v>
      </c>
      <c r="C70" s="128" t="s">
        <v>820</v>
      </c>
      <c r="D70" s="129" t="s">
        <v>167</v>
      </c>
      <c r="E70" s="125">
        <v>86</v>
      </c>
      <c r="F70" s="125">
        <v>76</v>
      </c>
      <c r="G70" s="125">
        <v>70</v>
      </c>
      <c r="H70" s="125">
        <v>0</v>
      </c>
      <c r="I70" s="125">
        <v>77</v>
      </c>
      <c r="J70" s="125" t="s">
        <v>145</v>
      </c>
      <c r="K70" s="23">
        <f t="shared" si="1"/>
        <v>1</v>
      </c>
      <c r="L70" s="125">
        <v>0</v>
      </c>
      <c r="M70" s="125">
        <v>0</v>
      </c>
      <c r="N70" s="125">
        <v>0</v>
      </c>
      <c r="O70" s="125">
        <v>85</v>
      </c>
    </row>
    <row r="71" spans="1:15">
      <c r="A71" s="59" t="s">
        <v>442</v>
      </c>
      <c r="B71" s="19">
        <v>69</v>
      </c>
      <c r="C71" s="123" t="s">
        <v>821</v>
      </c>
      <c r="D71" s="124" t="s">
        <v>167</v>
      </c>
      <c r="E71" s="125">
        <v>94</v>
      </c>
      <c r="F71" s="125">
        <v>48</v>
      </c>
      <c r="G71" s="125">
        <v>83</v>
      </c>
      <c r="H71" s="125">
        <v>0</v>
      </c>
      <c r="I71" s="125">
        <v>95</v>
      </c>
      <c r="J71" s="125" t="s">
        <v>148</v>
      </c>
      <c r="K71" s="23">
        <f t="shared" si="1"/>
        <v>0</v>
      </c>
      <c r="L71" s="125">
        <v>0</v>
      </c>
      <c r="M71" s="125">
        <v>0</v>
      </c>
      <c r="N71" s="125">
        <v>0</v>
      </c>
      <c r="O71" s="125">
        <v>23</v>
      </c>
    </row>
    <row r="72" spans="1:15">
      <c r="A72" s="50" t="s">
        <v>472</v>
      </c>
      <c r="B72" s="19">
        <v>105</v>
      </c>
      <c r="C72" s="128" t="s">
        <v>822</v>
      </c>
      <c r="D72" s="129" t="s">
        <v>167</v>
      </c>
      <c r="E72" s="125">
        <v>81</v>
      </c>
      <c r="F72" s="125">
        <v>55</v>
      </c>
      <c r="G72" s="125">
        <v>69</v>
      </c>
      <c r="H72" s="125">
        <v>0</v>
      </c>
      <c r="I72" s="125">
        <v>88</v>
      </c>
      <c r="J72" s="125" t="s">
        <v>151</v>
      </c>
      <c r="K72" s="23">
        <f t="shared" si="1"/>
        <v>2</v>
      </c>
      <c r="L72" s="125">
        <v>0</v>
      </c>
      <c r="M72" s="125">
        <v>0</v>
      </c>
      <c r="N72" s="125">
        <v>0</v>
      </c>
      <c r="O72" s="125">
        <v>70</v>
      </c>
    </row>
    <row r="73" spans="1:15">
      <c r="A73" s="59" t="s">
        <v>114</v>
      </c>
      <c r="B73" s="19">
        <v>160</v>
      </c>
      <c r="C73" s="126" t="s">
        <v>823</v>
      </c>
      <c r="D73" s="37" t="s">
        <v>167</v>
      </c>
      <c r="E73" s="125">
        <v>80</v>
      </c>
      <c r="F73" s="125">
        <v>70</v>
      </c>
      <c r="G73" s="125">
        <v>77</v>
      </c>
      <c r="H73" s="125">
        <v>0</v>
      </c>
      <c r="I73" s="125">
        <v>78</v>
      </c>
      <c r="J73" s="125" t="s">
        <v>151</v>
      </c>
      <c r="K73" s="23">
        <f t="shared" si="1"/>
        <v>2</v>
      </c>
      <c r="L73" s="125">
        <v>0</v>
      </c>
      <c r="M73" s="125">
        <v>0</v>
      </c>
      <c r="N73" s="125">
        <v>0</v>
      </c>
      <c r="O73" s="125">
        <v>82</v>
      </c>
    </row>
    <row r="74" spans="1:15">
      <c r="A74" s="59" t="s">
        <v>531</v>
      </c>
      <c r="B74" s="19">
        <v>183</v>
      </c>
      <c r="C74" s="123" t="s">
        <v>824</v>
      </c>
      <c r="D74" s="124" t="s">
        <v>167</v>
      </c>
      <c r="E74" s="125">
        <v>52</v>
      </c>
      <c r="F74" s="125">
        <v>91</v>
      </c>
      <c r="G74" s="125">
        <v>46</v>
      </c>
      <c r="H74" s="125">
        <v>0</v>
      </c>
      <c r="I74" s="125">
        <v>73</v>
      </c>
      <c r="J74" s="125" t="s">
        <v>148</v>
      </c>
      <c r="K74" s="23">
        <f t="shared" si="1"/>
        <v>0</v>
      </c>
      <c r="L74" s="125">
        <v>0</v>
      </c>
      <c r="M74" s="125">
        <v>0</v>
      </c>
      <c r="N74" s="125">
        <v>0</v>
      </c>
      <c r="O74" s="125">
        <v>70</v>
      </c>
    </row>
    <row r="75" spans="1:15">
      <c r="A75" s="59" t="s">
        <v>381</v>
      </c>
      <c r="B75" s="67">
        <v>199</v>
      </c>
      <c r="C75" s="128" t="s">
        <v>825</v>
      </c>
      <c r="D75" s="37" t="s">
        <v>167</v>
      </c>
      <c r="E75" s="125">
        <v>46</v>
      </c>
      <c r="F75" s="125">
        <v>89</v>
      </c>
      <c r="G75" s="125">
        <v>30</v>
      </c>
      <c r="H75" s="125">
        <v>0</v>
      </c>
      <c r="I75" s="125">
        <v>71</v>
      </c>
      <c r="J75" s="125" t="s">
        <v>148</v>
      </c>
      <c r="K75" s="23">
        <f t="shared" si="1"/>
        <v>0</v>
      </c>
      <c r="L75" s="125">
        <v>0</v>
      </c>
      <c r="M75" s="125">
        <v>0</v>
      </c>
      <c r="N75" s="125">
        <v>0</v>
      </c>
      <c r="O75" s="125">
        <v>22</v>
      </c>
    </row>
    <row r="76" spans="1:15">
      <c r="A76" s="59" t="s">
        <v>475</v>
      </c>
      <c r="B76" s="19">
        <v>103</v>
      </c>
      <c r="C76" s="127" t="s">
        <v>826</v>
      </c>
      <c r="D76" s="37" t="s">
        <v>167</v>
      </c>
      <c r="E76" s="125">
        <v>39</v>
      </c>
      <c r="F76" s="125">
        <v>92</v>
      </c>
      <c r="G76" s="125">
        <v>24</v>
      </c>
      <c r="H76" s="125">
        <v>0</v>
      </c>
      <c r="I76" s="125">
        <v>88</v>
      </c>
      <c r="J76" s="125" t="s">
        <v>148</v>
      </c>
      <c r="K76" s="23">
        <f t="shared" si="1"/>
        <v>0</v>
      </c>
      <c r="L76" s="125">
        <v>0</v>
      </c>
      <c r="M76" s="125">
        <v>0</v>
      </c>
      <c r="N76" s="125">
        <v>0</v>
      </c>
      <c r="O76" s="125">
        <v>15</v>
      </c>
    </row>
    <row r="77" spans="1:15">
      <c r="A77" s="59" t="s">
        <v>469</v>
      </c>
      <c r="B77" s="19">
        <v>64</v>
      </c>
      <c r="C77" s="127" t="s">
        <v>827</v>
      </c>
      <c r="D77" s="37" t="s">
        <v>167</v>
      </c>
      <c r="E77" s="125">
        <v>91</v>
      </c>
      <c r="F77" s="125">
        <v>14</v>
      </c>
      <c r="G77" s="125">
        <v>81</v>
      </c>
      <c r="H77" s="125">
        <v>0</v>
      </c>
      <c r="I77" s="125">
        <v>98</v>
      </c>
      <c r="J77" s="125" t="s">
        <v>148</v>
      </c>
      <c r="K77" s="23">
        <f t="shared" si="1"/>
        <v>0</v>
      </c>
      <c r="L77" s="125">
        <v>0</v>
      </c>
      <c r="M77" s="125">
        <v>0</v>
      </c>
      <c r="N77" s="125">
        <v>0</v>
      </c>
      <c r="O77" s="125">
        <v>47</v>
      </c>
    </row>
    <row r="78" spans="1:15">
      <c r="A78" s="59" t="s">
        <v>313</v>
      </c>
      <c r="B78" s="19">
        <v>162</v>
      </c>
      <c r="C78" s="123" t="s">
        <v>828</v>
      </c>
      <c r="D78" s="124" t="s">
        <v>167</v>
      </c>
      <c r="E78" s="125">
        <v>74</v>
      </c>
      <c r="F78" s="125">
        <v>58</v>
      </c>
      <c r="G78" s="125">
        <v>80</v>
      </c>
      <c r="H78" s="125">
        <v>0</v>
      </c>
      <c r="I78" s="125">
        <v>77</v>
      </c>
      <c r="J78" s="125" t="s">
        <v>148</v>
      </c>
      <c r="K78" s="23">
        <f t="shared" si="1"/>
        <v>0</v>
      </c>
      <c r="L78" s="125">
        <v>0</v>
      </c>
      <c r="M78" s="125">
        <v>0</v>
      </c>
      <c r="N78" s="125">
        <v>0</v>
      </c>
      <c r="O78" s="125">
        <v>52</v>
      </c>
    </row>
    <row r="79" spans="1:15">
      <c r="A79" s="59" t="s">
        <v>511</v>
      </c>
      <c r="B79" s="19">
        <v>149</v>
      </c>
      <c r="C79" s="127" t="s">
        <v>829</v>
      </c>
      <c r="D79" s="37" t="s">
        <v>167</v>
      </c>
      <c r="E79" s="125">
        <v>60</v>
      </c>
      <c r="F79" s="125">
        <v>90</v>
      </c>
      <c r="G79" s="125">
        <v>54</v>
      </c>
      <c r="H79" s="125">
        <v>0</v>
      </c>
      <c r="I79" s="125">
        <v>80</v>
      </c>
      <c r="J79" s="125" t="s">
        <v>148</v>
      </c>
      <c r="K79" s="23">
        <f t="shared" si="1"/>
        <v>0</v>
      </c>
      <c r="L79" s="125">
        <v>0</v>
      </c>
      <c r="M79" s="125">
        <v>0</v>
      </c>
      <c r="N79" s="125">
        <v>0</v>
      </c>
      <c r="O79" s="125">
        <v>67</v>
      </c>
    </row>
    <row r="80" spans="1:15">
      <c r="A80" s="59" t="s">
        <v>263</v>
      </c>
      <c r="B80" s="19">
        <v>109</v>
      </c>
      <c r="C80" s="123" t="s">
        <v>830</v>
      </c>
      <c r="D80" s="124" t="s">
        <v>167</v>
      </c>
      <c r="E80" s="125">
        <v>76</v>
      </c>
      <c r="F80" s="125">
        <v>67</v>
      </c>
      <c r="G80" s="125">
        <v>70</v>
      </c>
      <c r="H80" s="125">
        <v>0</v>
      </c>
      <c r="I80" s="125">
        <v>88</v>
      </c>
      <c r="J80" s="125" t="s">
        <v>151</v>
      </c>
      <c r="K80" s="23">
        <f t="shared" si="1"/>
        <v>2</v>
      </c>
      <c r="L80" s="125">
        <v>0</v>
      </c>
      <c r="M80" s="125">
        <v>0</v>
      </c>
      <c r="N80" s="125">
        <v>0</v>
      </c>
      <c r="O80" s="125">
        <v>68</v>
      </c>
    </row>
    <row r="81" spans="1:15">
      <c r="A81" s="59" t="s">
        <v>393</v>
      </c>
      <c r="B81" s="19">
        <v>202</v>
      </c>
      <c r="C81" s="126" t="s">
        <v>831</v>
      </c>
      <c r="D81" s="37" t="s">
        <v>167</v>
      </c>
      <c r="E81" s="125">
        <v>82</v>
      </c>
      <c r="F81" s="125">
        <v>66</v>
      </c>
      <c r="G81" s="125">
        <v>76</v>
      </c>
      <c r="H81" s="125">
        <v>0</v>
      </c>
      <c r="I81" s="125">
        <v>70</v>
      </c>
      <c r="J81" s="125" t="s">
        <v>148</v>
      </c>
      <c r="K81" s="23">
        <f t="shared" si="1"/>
        <v>0</v>
      </c>
      <c r="L81" s="125">
        <v>0</v>
      </c>
      <c r="M81" s="125">
        <v>0</v>
      </c>
      <c r="N81" s="125">
        <v>0</v>
      </c>
      <c r="O81" s="125">
        <v>68</v>
      </c>
    </row>
    <row r="82" spans="1:15">
      <c r="A82" s="59" t="s">
        <v>476</v>
      </c>
      <c r="B82" s="19">
        <v>95</v>
      </c>
      <c r="C82" s="127" t="s">
        <v>832</v>
      </c>
      <c r="D82" s="37" t="s">
        <v>167</v>
      </c>
      <c r="E82" s="125">
        <v>92</v>
      </c>
      <c r="F82" s="125">
        <v>92</v>
      </c>
      <c r="G82" s="125">
        <v>87</v>
      </c>
      <c r="H82" s="125">
        <v>0</v>
      </c>
      <c r="I82" s="125">
        <v>89</v>
      </c>
      <c r="J82" s="125" t="s">
        <v>151</v>
      </c>
      <c r="K82" s="23">
        <f t="shared" si="1"/>
        <v>2</v>
      </c>
      <c r="L82" s="125">
        <v>0</v>
      </c>
      <c r="M82" s="125">
        <v>0</v>
      </c>
      <c r="N82" s="125">
        <v>0</v>
      </c>
      <c r="O82" s="125">
        <v>71</v>
      </c>
    </row>
    <row r="83" spans="1:15">
      <c r="A83" s="59" t="s">
        <v>592</v>
      </c>
      <c r="B83" s="19">
        <v>175</v>
      </c>
      <c r="C83" s="126" t="s">
        <v>833</v>
      </c>
      <c r="D83" s="37" t="s">
        <v>167</v>
      </c>
      <c r="E83" s="125">
        <v>73</v>
      </c>
      <c r="F83" s="125">
        <v>87</v>
      </c>
      <c r="G83" s="125">
        <v>60</v>
      </c>
      <c r="H83" s="125">
        <v>0</v>
      </c>
      <c r="I83" s="125">
        <v>75</v>
      </c>
      <c r="J83" s="125" t="s">
        <v>148</v>
      </c>
      <c r="K83" s="23">
        <f t="shared" si="1"/>
        <v>0</v>
      </c>
      <c r="L83" s="125">
        <v>0</v>
      </c>
      <c r="M83" s="125">
        <v>0</v>
      </c>
      <c r="N83" s="125">
        <v>0</v>
      </c>
      <c r="O83" s="125">
        <v>64</v>
      </c>
    </row>
    <row r="84" spans="1:15">
      <c r="A84" s="59" t="s">
        <v>445</v>
      </c>
      <c r="B84" s="19">
        <v>98</v>
      </c>
      <c r="C84" s="126" t="s">
        <v>834</v>
      </c>
      <c r="D84" s="37" t="s">
        <v>167</v>
      </c>
      <c r="E84" s="125">
        <v>85</v>
      </c>
      <c r="F84" s="125">
        <v>63</v>
      </c>
      <c r="G84" s="125">
        <v>78</v>
      </c>
      <c r="H84" s="125">
        <v>0</v>
      </c>
      <c r="I84" s="125">
        <v>89</v>
      </c>
      <c r="J84" s="125" t="s">
        <v>151</v>
      </c>
      <c r="K84" s="23">
        <f t="shared" si="1"/>
        <v>2</v>
      </c>
      <c r="L84" s="125">
        <v>0</v>
      </c>
      <c r="M84" s="125">
        <v>0</v>
      </c>
      <c r="N84" s="125">
        <v>0</v>
      </c>
      <c r="O84" s="125">
        <v>84</v>
      </c>
    </row>
    <row r="85" spans="1:15">
      <c r="A85" s="59" t="s">
        <v>345</v>
      </c>
      <c r="B85" s="19">
        <v>190</v>
      </c>
      <c r="C85" s="126" t="s">
        <v>835</v>
      </c>
      <c r="D85" s="37" t="s">
        <v>167</v>
      </c>
      <c r="E85" s="125">
        <v>76</v>
      </c>
      <c r="F85" s="125">
        <v>49</v>
      </c>
      <c r="G85" s="125">
        <v>40</v>
      </c>
      <c r="H85" s="125">
        <v>0</v>
      </c>
      <c r="I85" s="125">
        <v>72</v>
      </c>
      <c r="J85" s="125" t="s">
        <v>145</v>
      </c>
      <c r="K85" s="23">
        <f t="shared" si="1"/>
        <v>1</v>
      </c>
      <c r="L85" s="125">
        <v>0</v>
      </c>
      <c r="M85" s="125">
        <v>0</v>
      </c>
      <c r="N85" s="125">
        <v>0</v>
      </c>
      <c r="O85" s="125">
        <v>21</v>
      </c>
    </row>
    <row r="86" spans="1:15">
      <c r="A86" s="59" t="s">
        <v>602</v>
      </c>
      <c r="B86" s="19">
        <v>221</v>
      </c>
      <c r="C86" s="126" t="s">
        <v>836</v>
      </c>
      <c r="D86" s="37" t="s">
        <v>167</v>
      </c>
      <c r="E86" s="125">
        <v>59</v>
      </c>
      <c r="F86" s="125">
        <v>84</v>
      </c>
      <c r="G86" s="125">
        <v>41</v>
      </c>
      <c r="H86" s="125">
        <v>0</v>
      </c>
      <c r="I86" s="125">
        <v>64</v>
      </c>
      <c r="J86" s="125" t="s">
        <v>148</v>
      </c>
      <c r="K86" s="23">
        <f t="shared" si="1"/>
        <v>0</v>
      </c>
      <c r="L86" s="125">
        <v>0</v>
      </c>
      <c r="M86" s="125">
        <v>0</v>
      </c>
      <c r="N86" s="125">
        <v>0</v>
      </c>
      <c r="O86" s="125">
        <v>64</v>
      </c>
    </row>
    <row r="87" spans="1:15">
      <c r="A87" s="59" t="s">
        <v>605</v>
      </c>
      <c r="B87" s="19">
        <v>137</v>
      </c>
      <c r="C87" s="126" t="s">
        <v>837</v>
      </c>
      <c r="D87" s="37" t="s">
        <v>167</v>
      </c>
      <c r="E87" s="125">
        <v>75</v>
      </c>
      <c r="F87" s="125">
        <v>57</v>
      </c>
      <c r="G87" s="125">
        <v>64</v>
      </c>
      <c r="H87" s="125">
        <v>0</v>
      </c>
      <c r="I87" s="125">
        <v>83</v>
      </c>
      <c r="J87" s="125" t="s">
        <v>148</v>
      </c>
      <c r="K87" s="23">
        <f t="shared" si="1"/>
        <v>0</v>
      </c>
      <c r="L87" s="125">
        <v>0</v>
      </c>
      <c r="M87" s="125">
        <v>0</v>
      </c>
      <c r="N87" s="125">
        <v>0</v>
      </c>
      <c r="O87" s="125">
        <v>78</v>
      </c>
    </row>
    <row r="88" spans="1:15">
      <c r="A88" s="59" t="s">
        <v>556</v>
      </c>
      <c r="B88" s="19">
        <v>127</v>
      </c>
      <c r="C88" s="126" t="s">
        <v>838</v>
      </c>
      <c r="D88" s="37" t="s">
        <v>144</v>
      </c>
      <c r="E88" s="125">
        <v>50</v>
      </c>
      <c r="F88" s="125">
        <v>98</v>
      </c>
      <c r="G88" s="125">
        <v>32</v>
      </c>
      <c r="H88" s="125">
        <v>100</v>
      </c>
      <c r="I88" s="125">
        <v>85</v>
      </c>
      <c r="J88" s="125" t="s">
        <v>148</v>
      </c>
      <c r="K88" s="23">
        <f t="shared" si="1"/>
        <v>0</v>
      </c>
      <c r="L88" s="125">
        <v>0</v>
      </c>
      <c r="M88" s="125">
        <v>0</v>
      </c>
      <c r="N88" s="125">
        <v>0</v>
      </c>
      <c r="O88" s="125">
        <v>63</v>
      </c>
    </row>
    <row r="89" spans="1:15">
      <c r="A89" s="59" t="s">
        <v>495</v>
      </c>
      <c r="B89" s="19">
        <v>8</v>
      </c>
      <c r="C89" s="127" t="s">
        <v>839</v>
      </c>
      <c r="D89" s="37" t="s">
        <v>144</v>
      </c>
      <c r="E89" s="125">
        <v>84</v>
      </c>
      <c r="F89" s="125">
        <v>82</v>
      </c>
      <c r="G89" s="125">
        <v>81</v>
      </c>
      <c r="H89" s="125">
        <v>100</v>
      </c>
      <c r="I89" s="125">
        <v>255</v>
      </c>
      <c r="J89" s="125" t="s">
        <v>148</v>
      </c>
      <c r="K89" s="23">
        <f t="shared" si="1"/>
        <v>0</v>
      </c>
      <c r="L89" s="125">
        <v>0</v>
      </c>
      <c r="M89" s="125">
        <v>0</v>
      </c>
      <c r="N89" s="125">
        <v>0</v>
      </c>
      <c r="O89" s="125">
        <v>99</v>
      </c>
    </row>
    <row r="90" spans="1:15">
      <c r="A90" s="59" t="s">
        <v>438</v>
      </c>
      <c r="B90" s="19">
        <v>70</v>
      </c>
      <c r="C90" s="127" t="s">
        <v>840</v>
      </c>
      <c r="D90" s="37" t="s">
        <v>144</v>
      </c>
      <c r="E90" s="125">
        <v>92</v>
      </c>
      <c r="F90" s="125">
        <v>70</v>
      </c>
      <c r="G90" s="125">
        <v>88</v>
      </c>
      <c r="H90" s="125">
        <v>100</v>
      </c>
      <c r="I90" s="125">
        <v>94</v>
      </c>
      <c r="J90" s="125" t="s">
        <v>151</v>
      </c>
      <c r="K90" s="23">
        <f t="shared" si="1"/>
        <v>2</v>
      </c>
      <c r="L90" s="125">
        <v>0</v>
      </c>
      <c r="M90" s="125">
        <v>0</v>
      </c>
      <c r="N90" s="125">
        <v>0</v>
      </c>
      <c r="O90" s="125">
        <v>65</v>
      </c>
    </row>
    <row r="91" spans="1:15">
      <c r="A91" s="59" t="s">
        <v>107</v>
      </c>
      <c r="B91" s="19">
        <v>154</v>
      </c>
      <c r="C91" s="126" t="s">
        <v>841</v>
      </c>
      <c r="D91" s="37" t="s">
        <v>167</v>
      </c>
      <c r="E91" s="125">
        <v>67</v>
      </c>
      <c r="F91" s="125">
        <v>72</v>
      </c>
      <c r="G91" s="125">
        <v>67</v>
      </c>
      <c r="H91" s="125">
        <v>0</v>
      </c>
      <c r="I91" s="125">
        <v>79</v>
      </c>
      <c r="J91" s="125" t="s">
        <v>151</v>
      </c>
      <c r="K91" s="23">
        <f t="shared" si="1"/>
        <v>2</v>
      </c>
      <c r="L91" s="125">
        <v>0</v>
      </c>
      <c r="M91" s="125">
        <v>0</v>
      </c>
      <c r="N91" s="125">
        <v>0</v>
      </c>
      <c r="O91" s="125">
        <v>73</v>
      </c>
    </row>
    <row r="92" spans="1:15">
      <c r="A92" s="59" t="s">
        <v>589</v>
      </c>
      <c r="B92" s="19">
        <v>113</v>
      </c>
      <c r="C92" s="123" t="s">
        <v>842</v>
      </c>
      <c r="D92" s="124" t="s">
        <v>167</v>
      </c>
      <c r="E92" s="125">
        <v>52</v>
      </c>
      <c r="F92" s="125">
        <v>70</v>
      </c>
      <c r="G92" s="125">
        <v>41</v>
      </c>
      <c r="H92" s="125">
        <v>0</v>
      </c>
      <c r="I92" s="125">
        <v>87</v>
      </c>
      <c r="J92" s="125" t="s">
        <v>145</v>
      </c>
      <c r="K92" s="23">
        <f t="shared" si="1"/>
        <v>1</v>
      </c>
      <c r="L92" s="125">
        <v>0</v>
      </c>
      <c r="M92" s="125">
        <v>0</v>
      </c>
      <c r="N92" s="125">
        <v>0</v>
      </c>
      <c r="O92" s="125">
        <v>65</v>
      </c>
    </row>
    <row r="93" spans="1:15">
      <c r="A93" s="59" t="s">
        <v>526</v>
      </c>
      <c r="B93" s="19">
        <v>148</v>
      </c>
      <c r="C93" s="123" t="s">
        <v>843</v>
      </c>
      <c r="D93" s="124" t="s">
        <v>167</v>
      </c>
      <c r="E93" s="125">
        <v>82</v>
      </c>
      <c r="F93" s="125">
        <v>62</v>
      </c>
      <c r="G93" s="125">
        <v>75</v>
      </c>
      <c r="H93" s="125">
        <v>0</v>
      </c>
      <c r="I93" s="125">
        <v>80</v>
      </c>
      <c r="J93" s="125" t="s">
        <v>148</v>
      </c>
      <c r="K93" s="23">
        <f t="shared" si="1"/>
        <v>0</v>
      </c>
      <c r="L93" s="125">
        <v>0</v>
      </c>
      <c r="M93" s="125">
        <v>0</v>
      </c>
      <c r="N93" s="125">
        <v>0</v>
      </c>
      <c r="O93" s="125">
        <v>72</v>
      </c>
    </row>
    <row r="94" spans="1:15">
      <c r="A94" s="59" t="s">
        <v>576</v>
      </c>
      <c r="B94" s="19">
        <v>115</v>
      </c>
      <c r="C94" s="126" t="s">
        <v>844</v>
      </c>
      <c r="D94" s="37" t="s">
        <v>144</v>
      </c>
      <c r="E94" s="125">
        <v>74</v>
      </c>
      <c r="F94" s="125">
        <v>65</v>
      </c>
      <c r="G94" s="125">
        <v>83</v>
      </c>
      <c r="H94" s="125">
        <v>100</v>
      </c>
      <c r="I94" s="125">
        <v>86</v>
      </c>
      <c r="J94" s="125" t="s">
        <v>145</v>
      </c>
      <c r="K94" s="23">
        <f t="shared" si="1"/>
        <v>1</v>
      </c>
      <c r="L94" s="125">
        <v>0</v>
      </c>
      <c r="M94" s="125">
        <v>0</v>
      </c>
      <c r="N94" s="125">
        <v>0</v>
      </c>
      <c r="O94" s="125">
        <v>44</v>
      </c>
    </row>
    <row r="95" spans="1:15">
      <c r="A95" s="59" t="s">
        <v>85</v>
      </c>
      <c r="B95" s="19">
        <v>90</v>
      </c>
      <c r="C95" s="123" t="s">
        <v>845</v>
      </c>
      <c r="D95" s="124" t="s">
        <v>144</v>
      </c>
      <c r="E95" s="125">
        <v>77</v>
      </c>
      <c r="F95" s="125">
        <v>52</v>
      </c>
      <c r="G95" s="125">
        <v>75</v>
      </c>
      <c r="H95" s="125">
        <v>100</v>
      </c>
      <c r="I95" s="125">
        <v>89</v>
      </c>
      <c r="J95" s="125" t="s">
        <v>145</v>
      </c>
      <c r="K95" s="23">
        <f t="shared" si="1"/>
        <v>1</v>
      </c>
      <c r="L95" s="125">
        <v>0</v>
      </c>
      <c r="M95" s="125">
        <v>0</v>
      </c>
      <c r="N95" s="125">
        <v>0</v>
      </c>
      <c r="O95" s="125">
        <v>58</v>
      </c>
    </row>
    <row r="96" spans="1:15">
      <c r="A96" s="59" t="s">
        <v>498</v>
      </c>
      <c r="B96" s="19">
        <v>89</v>
      </c>
      <c r="C96" s="127" t="s">
        <v>846</v>
      </c>
      <c r="D96" s="37" t="s">
        <v>167</v>
      </c>
      <c r="E96" s="125">
        <v>66</v>
      </c>
      <c r="F96" s="125">
        <v>99</v>
      </c>
      <c r="G96" s="125">
        <v>42</v>
      </c>
      <c r="H96" s="125">
        <v>0</v>
      </c>
      <c r="I96" s="125">
        <v>89</v>
      </c>
      <c r="J96" s="125" t="s">
        <v>145</v>
      </c>
      <c r="K96" s="23">
        <f t="shared" si="1"/>
        <v>1</v>
      </c>
      <c r="L96" s="125">
        <v>0</v>
      </c>
      <c r="M96" s="125">
        <v>0</v>
      </c>
      <c r="N96" s="125">
        <v>0</v>
      </c>
      <c r="O96" s="125">
        <v>24</v>
      </c>
    </row>
    <row r="97" spans="1:15">
      <c r="A97" s="59" t="s">
        <v>474</v>
      </c>
      <c r="B97" s="19">
        <v>104</v>
      </c>
      <c r="C97" s="126" t="s">
        <v>847</v>
      </c>
      <c r="D97" s="37" t="s">
        <v>167</v>
      </c>
      <c r="E97" s="125">
        <v>85</v>
      </c>
      <c r="F97" s="125">
        <v>65</v>
      </c>
      <c r="G97" s="125">
        <v>77</v>
      </c>
      <c r="H97" s="125">
        <v>0</v>
      </c>
      <c r="I97" s="125">
        <v>88</v>
      </c>
      <c r="J97" s="125" t="s">
        <v>151</v>
      </c>
      <c r="K97" s="23">
        <f t="shared" si="1"/>
        <v>2</v>
      </c>
      <c r="L97" s="125">
        <v>0</v>
      </c>
      <c r="M97" s="125">
        <v>0</v>
      </c>
      <c r="N97" s="125">
        <v>0</v>
      </c>
      <c r="O97" s="125">
        <v>83</v>
      </c>
    </row>
    <row r="98" spans="1:15">
      <c r="A98" s="59" t="s">
        <v>611</v>
      </c>
      <c r="B98" s="19">
        <v>24</v>
      </c>
      <c r="C98" s="126" t="s">
        <v>848</v>
      </c>
      <c r="D98" s="37" t="s">
        <v>144</v>
      </c>
      <c r="E98" s="125">
        <v>83</v>
      </c>
      <c r="F98" s="125">
        <v>46</v>
      </c>
      <c r="G98" s="125">
        <v>78</v>
      </c>
      <c r="H98" s="125">
        <v>100</v>
      </c>
      <c r="I98" s="125">
        <v>92</v>
      </c>
      <c r="J98" s="125" t="s">
        <v>151</v>
      </c>
      <c r="K98" s="23">
        <f t="shared" si="1"/>
        <v>2</v>
      </c>
      <c r="L98" s="125">
        <v>1000</v>
      </c>
      <c r="M98" s="125">
        <v>500</v>
      </c>
      <c r="N98" s="125">
        <v>400</v>
      </c>
      <c r="O98" s="125">
        <v>82</v>
      </c>
    </row>
    <row r="99" spans="1:15">
      <c r="A99" s="59" t="s">
        <v>530</v>
      </c>
      <c r="B99" s="19">
        <v>81</v>
      </c>
      <c r="C99" s="126" t="s">
        <v>849</v>
      </c>
      <c r="D99" s="37" t="s">
        <v>167</v>
      </c>
      <c r="E99" s="125">
        <v>49</v>
      </c>
      <c r="F99" s="125">
        <v>87</v>
      </c>
      <c r="G99" s="125">
        <v>22</v>
      </c>
      <c r="H99" s="125">
        <v>0</v>
      </c>
      <c r="I99" s="125">
        <v>91</v>
      </c>
      <c r="J99" s="125" t="s">
        <v>148</v>
      </c>
      <c r="K99" s="23">
        <f t="shared" si="1"/>
        <v>0</v>
      </c>
      <c r="L99" s="125">
        <v>0</v>
      </c>
      <c r="M99" s="125">
        <v>0</v>
      </c>
      <c r="N99" s="125">
        <v>0</v>
      </c>
      <c r="O99" s="125">
        <v>89</v>
      </c>
    </row>
    <row r="100" spans="1:15">
      <c r="A100" s="59" t="s">
        <v>548</v>
      </c>
      <c r="B100" s="19">
        <v>211</v>
      </c>
      <c r="C100" s="126" t="s">
        <v>850</v>
      </c>
      <c r="D100" s="37" t="s">
        <v>144</v>
      </c>
      <c r="E100" s="125">
        <v>64</v>
      </c>
      <c r="F100" s="125">
        <v>78</v>
      </c>
      <c r="G100" s="125">
        <v>31</v>
      </c>
      <c r="H100" s="125">
        <v>100</v>
      </c>
      <c r="I100" s="125">
        <v>67</v>
      </c>
      <c r="J100" s="125" t="s">
        <v>151</v>
      </c>
      <c r="K100" s="23">
        <f t="shared" si="1"/>
        <v>2</v>
      </c>
      <c r="L100" s="125">
        <v>0</v>
      </c>
      <c r="M100" s="125">
        <v>0</v>
      </c>
      <c r="N100" s="125">
        <v>0</v>
      </c>
      <c r="O100" s="125">
        <v>76</v>
      </c>
    </row>
    <row r="101" spans="1:15">
      <c r="A101" s="59" t="s">
        <v>552</v>
      </c>
      <c r="B101" s="19">
        <v>144</v>
      </c>
      <c r="C101" s="123" t="s">
        <v>851</v>
      </c>
      <c r="D101" s="124" t="s">
        <v>167</v>
      </c>
      <c r="E101" s="125">
        <v>42</v>
      </c>
      <c r="F101" s="125">
        <v>90</v>
      </c>
      <c r="G101" s="125">
        <v>18</v>
      </c>
      <c r="H101" s="125">
        <v>0</v>
      </c>
      <c r="I101" s="125">
        <v>80</v>
      </c>
      <c r="J101" s="125" t="s">
        <v>148</v>
      </c>
      <c r="K101" s="23">
        <f t="shared" si="1"/>
        <v>0</v>
      </c>
      <c r="L101" s="125">
        <v>0</v>
      </c>
      <c r="M101" s="125">
        <v>0</v>
      </c>
      <c r="N101" s="125">
        <v>0</v>
      </c>
      <c r="O101" s="125">
        <v>22</v>
      </c>
    </row>
    <row r="102" spans="1:15">
      <c r="A102" s="59" t="s">
        <v>389</v>
      </c>
      <c r="B102" s="19">
        <v>201</v>
      </c>
      <c r="C102" s="123" t="s">
        <v>852</v>
      </c>
      <c r="D102" s="124" t="s">
        <v>167</v>
      </c>
      <c r="E102" s="125">
        <v>64</v>
      </c>
      <c r="F102" s="125">
        <v>69</v>
      </c>
      <c r="G102" s="125">
        <v>38</v>
      </c>
      <c r="H102" s="125">
        <v>0</v>
      </c>
      <c r="I102" s="125">
        <v>70</v>
      </c>
      <c r="J102" s="125" t="s">
        <v>148</v>
      </c>
      <c r="K102" s="23">
        <f t="shared" si="1"/>
        <v>0</v>
      </c>
      <c r="L102" s="125">
        <v>0</v>
      </c>
      <c r="M102" s="125">
        <v>0</v>
      </c>
      <c r="N102" s="125">
        <v>0</v>
      </c>
      <c r="O102" s="125">
        <v>71</v>
      </c>
    </row>
    <row r="103" spans="1:15">
      <c r="A103" s="59" t="s">
        <v>317</v>
      </c>
      <c r="B103" s="19">
        <v>163</v>
      </c>
      <c r="C103" s="127" t="s">
        <v>853</v>
      </c>
      <c r="D103" s="37" t="s">
        <v>167</v>
      </c>
      <c r="E103" s="125">
        <v>51</v>
      </c>
      <c r="F103" s="125">
        <v>68</v>
      </c>
      <c r="G103" s="125">
        <v>50</v>
      </c>
      <c r="H103" s="125">
        <v>0</v>
      </c>
      <c r="I103" s="125">
        <v>77</v>
      </c>
      <c r="J103" s="125" t="s">
        <v>145</v>
      </c>
      <c r="K103" s="23">
        <f t="shared" si="1"/>
        <v>1</v>
      </c>
      <c r="L103" s="125">
        <v>0</v>
      </c>
      <c r="M103" s="125">
        <v>0</v>
      </c>
      <c r="N103" s="125">
        <v>0</v>
      </c>
      <c r="O103" s="125">
        <v>73</v>
      </c>
    </row>
    <row r="104" spans="1:15">
      <c r="A104" s="50" t="s">
        <v>478</v>
      </c>
      <c r="B104" s="19">
        <v>31</v>
      </c>
      <c r="C104" s="123" t="s">
        <v>854</v>
      </c>
      <c r="D104" s="129" t="s">
        <v>144</v>
      </c>
      <c r="E104" s="125">
        <v>98</v>
      </c>
      <c r="F104" s="125">
        <v>64</v>
      </c>
      <c r="G104" s="125">
        <v>97</v>
      </c>
      <c r="H104" s="125">
        <v>100</v>
      </c>
      <c r="I104" s="125">
        <v>88</v>
      </c>
      <c r="J104" s="125" t="s">
        <v>151</v>
      </c>
      <c r="K104" s="23">
        <f t="shared" si="1"/>
        <v>2</v>
      </c>
      <c r="L104" s="125">
        <v>0</v>
      </c>
      <c r="M104" s="125">
        <v>0</v>
      </c>
      <c r="N104" s="125">
        <v>0</v>
      </c>
      <c r="O104" s="37">
        <v>60</v>
      </c>
    </row>
    <row r="105" spans="1:15">
      <c r="A105" s="50" t="s">
        <v>555</v>
      </c>
      <c r="B105" s="19">
        <v>39</v>
      </c>
      <c r="C105" s="123" t="s">
        <v>855</v>
      </c>
      <c r="D105" s="129" t="s">
        <v>144</v>
      </c>
      <c r="E105" s="125">
        <v>80</v>
      </c>
      <c r="F105" s="125">
        <v>31</v>
      </c>
      <c r="G105" s="125">
        <v>40</v>
      </c>
      <c r="H105" s="125">
        <v>100</v>
      </c>
      <c r="I105" s="125">
        <v>84</v>
      </c>
      <c r="J105" s="125" t="s">
        <v>148</v>
      </c>
      <c r="K105" s="23">
        <f t="shared" si="1"/>
        <v>0</v>
      </c>
      <c r="L105" s="125">
        <v>0</v>
      </c>
      <c r="M105" s="125">
        <v>0</v>
      </c>
      <c r="N105" s="125">
        <v>0</v>
      </c>
      <c r="O105" s="37">
        <v>50</v>
      </c>
    </row>
    <row r="106" spans="1:15">
      <c r="A106" s="59" t="s">
        <v>300</v>
      </c>
      <c r="B106" s="19">
        <v>123</v>
      </c>
      <c r="C106" s="123" t="s">
        <v>856</v>
      </c>
      <c r="D106" s="124" t="s">
        <v>167</v>
      </c>
      <c r="E106" s="125">
        <v>88</v>
      </c>
      <c r="F106" s="125">
        <v>59</v>
      </c>
      <c r="G106" s="125">
        <v>82</v>
      </c>
      <c r="H106" s="125">
        <v>0</v>
      </c>
      <c r="I106" s="125">
        <v>85</v>
      </c>
      <c r="J106" s="125" t="s">
        <v>151</v>
      </c>
      <c r="K106" s="23">
        <f t="shared" si="1"/>
        <v>2</v>
      </c>
      <c r="L106" s="125">
        <v>0</v>
      </c>
      <c r="M106" s="125">
        <v>0</v>
      </c>
      <c r="N106" s="125">
        <v>0</v>
      </c>
      <c r="O106" s="125">
        <v>92</v>
      </c>
    </row>
    <row r="107" spans="1:15">
      <c r="A107" s="59" t="s">
        <v>543</v>
      </c>
      <c r="B107" s="19">
        <v>57</v>
      </c>
      <c r="C107" s="126" t="s">
        <v>857</v>
      </c>
      <c r="D107" s="37" t="s">
        <v>144</v>
      </c>
      <c r="E107" s="125">
        <v>66</v>
      </c>
      <c r="F107" s="125">
        <v>18</v>
      </c>
      <c r="G107" s="125">
        <v>52</v>
      </c>
      <c r="H107" s="125">
        <v>100</v>
      </c>
      <c r="I107" s="125">
        <v>59</v>
      </c>
      <c r="J107" s="125" t="s">
        <v>151</v>
      </c>
      <c r="K107" s="23">
        <f t="shared" si="1"/>
        <v>2</v>
      </c>
      <c r="L107" s="125">
        <v>0</v>
      </c>
      <c r="M107" s="125">
        <v>0</v>
      </c>
      <c r="N107" s="125">
        <v>0</v>
      </c>
      <c r="O107" s="125">
        <v>60</v>
      </c>
    </row>
    <row r="108" spans="1:15">
      <c r="A108" s="59" t="s">
        <v>462</v>
      </c>
      <c r="B108" s="19">
        <v>168</v>
      </c>
      <c r="C108" s="127" t="s">
        <v>858</v>
      </c>
      <c r="D108" s="37" t="s">
        <v>167</v>
      </c>
      <c r="E108" s="125">
        <v>80</v>
      </c>
      <c r="F108" s="125">
        <v>54</v>
      </c>
      <c r="G108" s="125">
        <v>82</v>
      </c>
      <c r="H108" s="125">
        <v>0</v>
      </c>
      <c r="I108" s="125">
        <v>75</v>
      </c>
      <c r="J108" s="125" t="s">
        <v>151</v>
      </c>
      <c r="K108" s="23">
        <f t="shared" si="1"/>
        <v>2</v>
      </c>
      <c r="L108" s="125">
        <v>500</v>
      </c>
      <c r="M108" s="125">
        <v>200</v>
      </c>
      <c r="N108" s="125">
        <v>200</v>
      </c>
      <c r="O108" s="125">
        <v>74</v>
      </c>
    </row>
    <row r="109" spans="1:15">
      <c r="A109" s="50" t="s">
        <v>480</v>
      </c>
      <c r="B109" s="19">
        <v>30</v>
      </c>
      <c r="C109" s="128" t="s">
        <v>859</v>
      </c>
      <c r="D109" s="129" t="s">
        <v>144</v>
      </c>
      <c r="E109" s="125">
        <v>91</v>
      </c>
      <c r="F109" s="125">
        <v>56</v>
      </c>
      <c r="G109" s="125">
        <v>89</v>
      </c>
      <c r="H109" s="125">
        <v>100</v>
      </c>
      <c r="I109" s="125">
        <v>89</v>
      </c>
      <c r="J109" s="125" t="s">
        <v>151</v>
      </c>
      <c r="K109" s="23">
        <f t="shared" si="1"/>
        <v>2</v>
      </c>
      <c r="L109" s="125">
        <v>0</v>
      </c>
      <c r="M109" s="125">
        <v>0</v>
      </c>
      <c r="N109" s="125">
        <v>0</v>
      </c>
      <c r="O109" s="125">
        <v>66</v>
      </c>
    </row>
    <row r="110" spans="1:15">
      <c r="A110" s="59" t="s">
        <v>501</v>
      </c>
      <c r="B110" s="19">
        <v>151</v>
      </c>
      <c r="C110" s="126" t="s">
        <v>860</v>
      </c>
      <c r="D110" s="37" t="s">
        <v>167</v>
      </c>
      <c r="E110" s="125">
        <v>65</v>
      </c>
      <c r="F110" s="125">
        <v>98</v>
      </c>
      <c r="G110" s="125">
        <v>35</v>
      </c>
      <c r="H110" s="125">
        <v>0</v>
      </c>
      <c r="I110" s="125">
        <v>80</v>
      </c>
      <c r="J110" s="125" t="s">
        <v>148</v>
      </c>
      <c r="K110" s="23">
        <f t="shared" si="1"/>
        <v>0</v>
      </c>
      <c r="L110" s="125">
        <v>0</v>
      </c>
      <c r="M110" s="125">
        <v>0</v>
      </c>
      <c r="N110" s="125">
        <v>0</v>
      </c>
      <c r="O110" s="125">
        <v>74</v>
      </c>
    </row>
    <row r="111" spans="1:15">
      <c r="A111" s="59" t="s">
        <v>463</v>
      </c>
      <c r="B111" s="19">
        <v>51</v>
      </c>
      <c r="C111" s="127" t="s">
        <v>861</v>
      </c>
      <c r="D111" s="37" t="s">
        <v>144</v>
      </c>
      <c r="E111" s="125">
        <v>60</v>
      </c>
      <c r="F111" s="125">
        <v>81</v>
      </c>
      <c r="G111" s="125">
        <v>53</v>
      </c>
      <c r="H111" s="125">
        <v>100</v>
      </c>
      <c r="I111" s="125">
        <v>71</v>
      </c>
      <c r="J111" s="125" t="s">
        <v>148</v>
      </c>
      <c r="K111" s="23">
        <f t="shared" si="1"/>
        <v>0</v>
      </c>
      <c r="L111" s="125">
        <v>0</v>
      </c>
      <c r="M111" s="125">
        <v>0</v>
      </c>
      <c r="N111" s="125">
        <v>0</v>
      </c>
      <c r="O111" s="125">
        <v>53</v>
      </c>
    </row>
    <row r="112" spans="1:15">
      <c r="A112" s="59" t="s">
        <v>549</v>
      </c>
      <c r="B112" s="19">
        <v>210</v>
      </c>
      <c r="C112" s="123" t="s">
        <v>862</v>
      </c>
      <c r="D112" s="124" t="s">
        <v>167</v>
      </c>
      <c r="E112" s="125">
        <v>23</v>
      </c>
      <c r="F112" s="125">
        <v>66</v>
      </c>
      <c r="G112" s="125">
        <v>10</v>
      </c>
      <c r="H112" s="125">
        <v>0</v>
      </c>
      <c r="I112" s="125">
        <v>68</v>
      </c>
      <c r="J112" s="125" t="s">
        <v>148</v>
      </c>
      <c r="K112" s="23">
        <f t="shared" si="1"/>
        <v>0</v>
      </c>
      <c r="L112" s="125">
        <v>0</v>
      </c>
      <c r="M112" s="125">
        <v>0</v>
      </c>
      <c r="N112" s="125">
        <v>0</v>
      </c>
      <c r="O112" s="125">
        <v>69</v>
      </c>
    </row>
    <row r="113" spans="1:15">
      <c r="A113" s="59" t="s">
        <v>126</v>
      </c>
      <c r="B113" s="19">
        <v>161</v>
      </c>
      <c r="C113" s="123" t="s">
        <v>863</v>
      </c>
      <c r="D113" s="124" t="s">
        <v>167</v>
      </c>
      <c r="E113" s="125">
        <v>42</v>
      </c>
      <c r="F113" s="125">
        <v>78</v>
      </c>
      <c r="G113" s="125">
        <v>22</v>
      </c>
      <c r="H113" s="125">
        <v>0</v>
      </c>
      <c r="I113" s="125">
        <v>78</v>
      </c>
      <c r="J113" s="125" t="s">
        <v>148</v>
      </c>
      <c r="K113" s="23">
        <f t="shared" si="1"/>
        <v>0</v>
      </c>
      <c r="L113" s="125">
        <v>0</v>
      </c>
      <c r="M113" s="125">
        <v>0</v>
      </c>
      <c r="N113" s="125">
        <v>0</v>
      </c>
      <c r="O113" s="125">
        <v>74</v>
      </c>
    </row>
    <row r="114" spans="1:15">
      <c r="A114" s="59" t="s">
        <v>170</v>
      </c>
      <c r="B114" s="19">
        <v>9</v>
      </c>
      <c r="C114" s="123" t="s">
        <v>864</v>
      </c>
      <c r="D114" s="124" t="s">
        <v>144</v>
      </c>
      <c r="E114" s="125">
        <v>80</v>
      </c>
      <c r="F114" s="125">
        <v>75</v>
      </c>
      <c r="G114" s="125">
        <v>72</v>
      </c>
      <c r="H114" s="125">
        <v>100</v>
      </c>
      <c r="I114" s="125">
        <v>255</v>
      </c>
      <c r="J114" s="125" t="s">
        <v>151</v>
      </c>
      <c r="K114" s="23">
        <f t="shared" si="1"/>
        <v>2</v>
      </c>
      <c r="L114" s="125">
        <v>0</v>
      </c>
      <c r="M114" s="125">
        <v>0</v>
      </c>
      <c r="N114" s="125">
        <v>0</v>
      </c>
      <c r="O114" s="125">
        <v>84</v>
      </c>
    </row>
    <row r="115" spans="1:15">
      <c r="A115" s="59" t="s">
        <v>448</v>
      </c>
      <c r="B115" s="19">
        <v>217</v>
      </c>
      <c r="C115" s="123" t="s">
        <v>865</v>
      </c>
      <c r="D115" s="124" t="s">
        <v>167</v>
      </c>
      <c r="E115" s="125">
        <v>76</v>
      </c>
      <c r="F115" s="125">
        <v>72</v>
      </c>
      <c r="G115" s="125">
        <v>70</v>
      </c>
      <c r="H115" s="125">
        <v>0</v>
      </c>
      <c r="I115" s="125">
        <v>65</v>
      </c>
      <c r="J115" s="125" t="s">
        <v>145</v>
      </c>
      <c r="K115" s="23">
        <f t="shared" si="1"/>
        <v>1</v>
      </c>
      <c r="L115" s="125">
        <v>500</v>
      </c>
      <c r="M115" s="125">
        <v>200</v>
      </c>
      <c r="N115" s="125">
        <v>200</v>
      </c>
      <c r="O115" s="125">
        <v>59</v>
      </c>
    </row>
    <row r="116" spans="1:15">
      <c r="A116" s="59" t="s">
        <v>594</v>
      </c>
      <c r="B116" s="19">
        <v>206</v>
      </c>
      <c r="C116" s="126" t="s">
        <v>866</v>
      </c>
      <c r="D116" s="37" t="s">
        <v>144</v>
      </c>
      <c r="E116" s="125">
        <v>74</v>
      </c>
      <c r="F116" s="125">
        <v>52</v>
      </c>
      <c r="G116" s="125">
        <v>63</v>
      </c>
      <c r="H116" s="125">
        <v>100</v>
      </c>
      <c r="I116" s="125">
        <v>70</v>
      </c>
      <c r="J116" s="125" t="s">
        <v>145</v>
      </c>
      <c r="K116" s="23">
        <f t="shared" si="1"/>
        <v>1</v>
      </c>
      <c r="L116" s="125">
        <v>500</v>
      </c>
      <c r="M116" s="125">
        <v>200</v>
      </c>
      <c r="N116" s="125">
        <v>200</v>
      </c>
      <c r="O116" s="125">
        <v>36</v>
      </c>
    </row>
    <row r="117" spans="1:15">
      <c r="A117" s="59" t="s">
        <v>108</v>
      </c>
      <c r="B117" s="19">
        <v>155</v>
      </c>
      <c r="C117" s="123" t="s">
        <v>867</v>
      </c>
      <c r="D117" s="124" t="s">
        <v>167</v>
      </c>
      <c r="E117" s="125">
        <v>47</v>
      </c>
      <c r="F117" s="125">
        <v>81</v>
      </c>
      <c r="G117" s="125">
        <v>34</v>
      </c>
      <c r="H117" s="125">
        <v>0</v>
      </c>
      <c r="I117" s="125">
        <v>78</v>
      </c>
      <c r="J117" s="125" t="s">
        <v>148</v>
      </c>
      <c r="K117" s="23">
        <f t="shared" si="1"/>
        <v>0</v>
      </c>
      <c r="L117" s="125">
        <v>0</v>
      </c>
      <c r="M117" s="125">
        <v>0</v>
      </c>
      <c r="N117" s="125">
        <v>0</v>
      </c>
      <c r="O117" s="125">
        <v>68</v>
      </c>
    </row>
    <row r="118" spans="1:15">
      <c r="A118" s="59" t="s">
        <v>558</v>
      </c>
      <c r="B118" s="19">
        <v>7</v>
      </c>
      <c r="C118" s="123" t="s">
        <v>868</v>
      </c>
      <c r="D118" s="124" t="s">
        <v>144</v>
      </c>
      <c r="E118" s="125">
        <v>78</v>
      </c>
      <c r="F118" s="125">
        <v>74</v>
      </c>
      <c r="G118" s="125">
        <v>72</v>
      </c>
      <c r="H118" s="125">
        <v>100</v>
      </c>
      <c r="I118" s="125">
        <v>255</v>
      </c>
      <c r="J118" s="125" t="s">
        <v>151</v>
      </c>
      <c r="K118" s="23">
        <f t="shared" si="1"/>
        <v>2</v>
      </c>
      <c r="L118" s="125">
        <v>500</v>
      </c>
      <c r="M118" s="125">
        <v>200</v>
      </c>
      <c r="N118" s="125">
        <v>200</v>
      </c>
      <c r="O118" s="125">
        <v>19</v>
      </c>
    </row>
    <row r="119" spans="1:15">
      <c r="A119" s="59" t="s">
        <v>456</v>
      </c>
      <c r="B119" s="19">
        <v>36</v>
      </c>
      <c r="C119" s="123" t="s">
        <v>869</v>
      </c>
      <c r="D119" s="124" t="s">
        <v>144</v>
      </c>
      <c r="E119" s="125">
        <v>77</v>
      </c>
      <c r="F119" s="125">
        <v>66</v>
      </c>
      <c r="G119" s="125">
        <v>69</v>
      </c>
      <c r="H119" s="125">
        <v>100</v>
      </c>
      <c r="I119" s="125">
        <v>86</v>
      </c>
      <c r="J119" s="125" t="s">
        <v>145</v>
      </c>
      <c r="K119" s="23">
        <f t="shared" si="1"/>
        <v>1</v>
      </c>
      <c r="L119" s="125">
        <v>0</v>
      </c>
      <c r="M119" s="125">
        <v>0</v>
      </c>
      <c r="N119" s="125">
        <v>0</v>
      </c>
      <c r="O119" s="125">
        <v>55</v>
      </c>
    </row>
    <row r="120" spans="1:15">
      <c r="A120" s="59" t="s">
        <v>484</v>
      </c>
      <c r="B120" s="19">
        <v>91</v>
      </c>
      <c r="C120" s="126" t="s">
        <v>870</v>
      </c>
      <c r="D120" s="37" t="s">
        <v>167</v>
      </c>
      <c r="E120" s="125">
        <v>91</v>
      </c>
      <c r="F120" s="125">
        <v>40</v>
      </c>
      <c r="G120" s="125">
        <v>85</v>
      </c>
      <c r="H120" s="125">
        <v>0</v>
      </c>
      <c r="I120" s="125">
        <v>89</v>
      </c>
      <c r="J120" s="125" t="s">
        <v>151</v>
      </c>
      <c r="K120" s="23">
        <f t="shared" si="1"/>
        <v>2</v>
      </c>
      <c r="L120" s="125">
        <v>500</v>
      </c>
      <c r="M120" s="125">
        <v>200</v>
      </c>
      <c r="N120" s="125">
        <v>200</v>
      </c>
      <c r="O120" s="125">
        <v>47</v>
      </c>
    </row>
    <row r="121" spans="1:15">
      <c r="A121" s="59" t="s">
        <v>601</v>
      </c>
      <c r="B121" s="19">
        <v>110</v>
      </c>
      <c r="C121" s="126" t="s">
        <v>871</v>
      </c>
      <c r="D121" s="37" t="s">
        <v>167</v>
      </c>
      <c r="E121" s="125">
        <v>95</v>
      </c>
      <c r="F121" s="125">
        <v>68</v>
      </c>
      <c r="G121" s="125">
        <v>93</v>
      </c>
      <c r="H121" s="125">
        <v>0</v>
      </c>
      <c r="I121" s="125">
        <v>87</v>
      </c>
      <c r="J121" s="125" t="s">
        <v>151</v>
      </c>
      <c r="K121" s="23">
        <f t="shared" si="1"/>
        <v>2</v>
      </c>
      <c r="L121" s="125">
        <v>0</v>
      </c>
      <c r="M121" s="125">
        <v>0</v>
      </c>
      <c r="N121" s="125">
        <v>0</v>
      </c>
      <c r="O121" s="125">
        <v>90</v>
      </c>
    </row>
    <row r="122" spans="1:15">
      <c r="A122" s="59" t="s">
        <v>515</v>
      </c>
      <c r="B122" s="19">
        <v>86</v>
      </c>
      <c r="C122" s="123" t="s">
        <v>872</v>
      </c>
      <c r="D122" s="124" t="s">
        <v>167</v>
      </c>
      <c r="E122" s="125">
        <v>81</v>
      </c>
      <c r="F122" s="125">
        <v>65</v>
      </c>
      <c r="G122" s="125">
        <v>70</v>
      </c>
      <c r="H122" s="125">
        <v>0</v>
      </c>
      <c r="I122" s="125">
        <v>91</v>
      </c>
      <c r="J122" s="125" t="s">
        <v>151</v>
      </c>
      <c r="K122" s="23">
        <f t="shared" si="1"/>
        <v>2</v>
      </c>
      <c r="L122" s="125">
        <v>500</v>
      </c>
      <c r="M122" s="125">
        <v>200</v>
      </c>
      <c r="N122" s="125">
        <v>200</v>
      </c>
      <c r="O122" s="125">
        <v>63</v>
      </c>
    </row>
    <row r="123" spans="1:15">
      <c r="A123" s="59" t="s">
        <v>604</v>
      </c>
      <c r="B123" s="19">
        <v>52</v>
      </c>
      <c r="C123" s="127" t="s">
        <v>873</v>
      </c>
      <c r="D123" s="37" t="s">
        <v>144</v>
      </c>
      <c r="E123" s="125">
        <v>86</v>
      </c>
      <c r="F123" s="125">
        <v>65</v>
      </c>
      <c r="G123" s="125">
        <v>80</v>
      </c>
      <c r="H123" s="125">
        <v>100</v>
      </c>
      <c r="I123" s="125">
        <v>70</v>
      </c>
      <c r="J123" s="125" t="s">
        <v>145</v>
      </c>
      <c r="K123" s="23">
        <f t="shared" si="1"/>
        <v>1</v>
      </c>
      <c r="L123" s="125">
        <v>0</v>
      </c>
      <c r="M123" s="125">
        <v>0</v>
      </c>
      <c r="N123" s="125">
        <v>0</v>
      </c>
      <c r="O123" s="125">
        <v>43</v>
      </c>
    </row>
    <row r="124" spans="1:15">
      <c r="A124" s="59" t="s">
        <v>255</v>
      </c>
      <c r="B124" s="19">
        <v>58</v>
      </c>
      <c r="C124" s="127" t="s">
        <v>874</v>
      </c>
      <c r="D124" s="37" t="s">
        <v>144</v>
      </c>
      <c r="E124" s="125">
        <v>95</v>
      </c>
      <c r="F124" s="125">
        <v>86</v>
      </c>
      <c r="G124" s="125">
        <v>97</v>
      </c>
      <c r="H124" s="125">
        <v>100</v>
      </c>
      <c r="I124" s="125">
        <v>59</v>
      </c>
      <c r="J124" s="125" t="s">
        <v>151</v>
      </c>
      <c r="K124" s="23">
        <f t="shared" si="1"/>
        <v>2</v>
      </c>
      <c r="L124" s="125">
        <v>0</v>
      </c>
      <c r="M124" s="125">
        <v>0</v>
      </c>
      <c r="N124" s="125">
        <v>0</v>
      </c>
      <c r="O124" s="125">
        <v>16</v>
      </c>
    </row>
    <row r="125" spans="1:15">
      <c r="A125" s="59" t="s">
        <v>496</v>
      </c>
      <c r="B125" s="19">
        <v>48</v>
      </c>
      <c r="C125" s="127" t="s">
        <v>875</v>
      </c>
      <c r="D125" s="37" t="s">
        <v>144</v>
      </c>
      <c r="E125" s="125">
        <v>88</v>
      </c>
      <c r="F125" s="125">
        <v>55</v>
      </c>
      <c r="G125" s="125">
        <v>84</v>
      </c>
      <c r="H125" s="125">
        <v>100</v>
      </c>
      <c r="I125" s="125">
        <v>76</v>
      </c>
      <c r="J125" s="125" t="s">
        <v>145</v>
      </c>
      <c r="K125" s="23">
        <f t="shared" si="1"/>
        <v>1</v>
      </c>
      <c r="L125" s="125">
        <v>1000</v>
      </c>
      <c r="M125" s="125">
        <v>500</v>
      </c>
      <c r="N125" s="125">
        <v>400</v>
      </c>
      <c r="O125" s="125">
        <v>75</v>
      </c>
    </row>
    <row r="126" spans="1:15">
      <c r="A126" s="59" t="s">
        <v>490</v>
      </c>
      <c r="B126" s="19">
        <v>153</v>
      </c>
      <c r="C126" s="127" t="s">
        <v>876</v>
      </c>
      <c r="D126" s="37" t="s">
        <v>167</v>
      </c>
      <c r="E126" s="125">
        <v>67</v>
      </c>
      <c r="F126" s="125">
        <v>92</v>
      </c>
      <c r="G126" s="125">
        <v>35</v>
      </c>
      <c r="H126" s="125">
        <v>0</v>
      </c>
      <c r="I126" s="125">
        <v>79</v>
      </c>
      <c r="J126" s="125" t="s">
        <v>148</v>
      </c>
      <c r="K126" s="23">
        <f t="shared" si="1"/>
        <v>0</v>
      </c>
      <c r="L126" s="125">
        <v>0</v>
      </c>
      <c r="M126" s="125">
        <v>0</v>
      </c>
      <c r="N126" s="125">
        <v>0</v>
      </c>
      <c r="O126" s="125">
        <v>71</v>
      </c>
    </row>
    <row r="127" spans="1:15">
      <c r="A127" s="59" t="s">
        <v>528</v>
      </c>
      <c r="B127" s="19">
        <v>100</v>
      </c>
      <c r="C127" s="126" t="s">
        <v>877</v>
      </c>
      <c r="D127" s="37" t="s">
        <v>167</v>
      </c>
      <c r="E127" s="125">
        <v>60</v>
      </c>
      <c r="F127" s="125">
        <v>83</v>
      </c>
      <c r="G127" s="125">
        <v>39</v>
      </c>
      <c r="H127" s="125">
        <v>0</v>
      </c>
      <c r="I127" s="125">
        <v>89</v>
      </c>
      <c r="J127" s="125" t="s">
        <v>145</v>
      </c>
      <c r="K127" s="23">
        <f t="shared" si="1"/>
        <v>1</v>
      </c>
      <c r="L127" s="125">
        <v>0</v>
      </c>
      <c r="M127" s="125">
        <v>0</v>
      </c>
      <c r="N127" s="125">
        <v>0</v>
      </c>
      <c r="O127" s="125">
        <v>67</v>
      </c>
    </row>
    <row r="128" spans="1:15">
      <c r="A128" s="59" t="s">
        <v>349</v>
      </c>
      <c r="B128" s="19">
        <v>191</v>
      </c>
      <c r="C128" s="126" t="s">
        <v>878</v>
      </c>
      <c r="D128" s="37" t="s">
        <v>167</v>
      </c>
      <c r="E128" s="125">
        <v>71</v>
      </c>
      <c r="F128" s="125">
        <v>22</v>
      </c>
      <c r="G128" s="125">
        <v>63</v>
      </c>
      <c r="H128" s="125">
        <v>0</v>
      </c>
      <c r="I128" s="125">
        <v>72</v>
      </c>
      <c r="J128" s="125" t="s">
        <v>151</v>
      </c>
      <c r="K128" s="23">
        <f t="shared" si="1"/>
        <v>2</v>
      </c>
      <c r="L128" s="125">
        <v>0</v>
      </c>
      <c r="M128" s="125">
        <v>0</v>
      </c>
      <c r="N128" s="125">
        <v>0</v>
      </c>
      <c r="O128" s="125">
        <v>63</v>
      </c>
    </row>
    <row r="129" spans="1:15">
      <c r="A129" s="59" t="s">
        <v>544</v>
      </c>
      <c r="B129" s="19">
        <v>17</v>
      </c>
      <c r="C129" s="123" t="s">
        <v>879</v>
      </c>
      <c r="D129" s="124" t="s">
        <v>144</v>
      </c>
      <c r="E129" s="125">
        <v>88</v>
      </c>
      <c r="F129" s="125">
        <v>94</v>
      </c>
      <c r="G129" s="125">
        <v>81</v>
      </c>
      <c r="H129" s="125">
        <v>100</v>
      </c>
      <c r="I129" s="125">
        <v>99</v>
      </c>
      <c r="J129" s="125" t="s">
        <v>148</v>
      </c>
      <c r="K129" s="23">
        <f t="shared" ref="K129:K192" si="2">IF(J129="平",0,IF(J129="水",1,2))</f>
        <v>0</v>
      </c>
      <c r="L129" s="125">
        <v>1000</v>
      </c>
      <c r="M129" s="125">
        <v>500</v>
      </c>
      <c r="N129" s="125">
        <v>400</v>
      </c>
      <c r="O129" s="125">
        <v>84</v>
      </c>
    </row>
    <row r="130" spans="1:15">
      <c r="A130" s="59" t="s">
        <v>450</v>
      </c>
      <c r="B130" s="19">
        <v>126</v>
      </c>
      <c r="C130" s="126" t="s">
        <v>880</v>
      </c>
      <c r="D130" s="37" t="s">
        <v>167</v>
      </c>
      <c r="E130" s="125">
        <v>78</v>
      </c>
      <c r="F130" s="125">
        <v>69</v>
      </c>
      <c r="G130" s="125">
        <v>83</v>
      </c>
      <c r="H130" s="125">
        <v>0</v>
      </c>
      <c r="I130" s="125">
        <v>85</v>
      </c>
      <c r="J130" s="125" t="s">
        <v>151</v>
      </c>
      <c r="K130" s="23">
        <f t="shared" si="2"/>
        <v>2</v>
      </c>
      <c r="L130" s="125">
        <v>500</v>
      </c>
      <c r="M130" s="125">
        <v>200</v>
      </c>
      <c r="N130" s="125">
        <v>200</v>
      </c>
      <c r="O130" s="125">
        <v>59</v>
      </c>
    </row>
    <row r="131" spans="1:15">
      <c r="A131" s="59" t="s">
        <v>503</v>
      </c>
      <c r="B131" s="67">
        <v>88</v>
      </c>
      <c r="C131" s="123" t="s">
        <v>881</v>
      </c>
      <c r="D131" s="37" t="s">
        <v>167</v>
      </c>
      <c r="E131" s="125">
        <v>71</v>
      </c>
      <c r="F131" s="125">
        <v>85</v>
      </c>
      <c r="G131" s="125">
        <v>70</v>
      </c>
      <c r="H131" s="125">
        <v>0</v>
      </c>
      <c r="I131" s="125">
        <v>90</v>
      </c>
      <c r="J131" s="125" t="s">
        <v>145</v>
      </c>
      <c r="K131" s="23">
        <f t="shared" si="2"/>
        <v>1</v>
      </c>
      <c r="L131" s="125">
        <v>0</v>
      </c>
      <c r="M131" s="125">
        <v>0</v>
      </c>
      <c r="N131" s="125">
        <v>0</v>
      </c>
      <c r="O131" s="125">
        <v>64</v>
      </c>
    </row>
    <row r="132" spans="1:15">
      <c r="A132" s="59" t="s">
        <v>520</v>
      </c>
      <c r="B132" s="19">
        <v>60</v>
      </c>
      <c r="C132" s="127" t="s">
        <v>882</v>
      </c>
      <c r="D132" s="37" t="s">
        <v>144</v>
      </c>
      <c r="E132" s="125">
        <v>34</v>
      </c>
      <c r="F132" s="125">
        <v>90</v>
      </c>
      <c r="G132" s="125">
        <v>14</v>
      </c>
      <c r="H132" s="125">
        <v>100</v>
      </c>
      <c r="I132" s="125">
        <v>58</v>
      </c>
      <c r="J132" s="125" t="s">
        <v>148</v>
      </c>
      <c r="K132" s="23">
        <f t="shared" si="2"/>
        <v>0</v>
      </c>
      <c r="L132" s="125">
        <v>0</v>
      </c>
      <c r="M132" s="125">
        <v>0</v>
      </c>
      <c r="N132" s="125">
        <v>0</v>
      </c>
      <c r="O132" s="125">
        <v>66</v>
      </c>
    </row>
    <row r="133" spans="1:15">
      <c r="A133" s="59" t="s">
        <v>524</v>
      </c>
      <c r="B133" s="19">
        <v>45</v>
      </c>
      <c r="C133" s="123" t="s">
        <v>883</v>
      </c>
      <c r="D133" s="124" t="s">
        <v>144</v>
      </c>
      <c r="E133" s="125">
        <v>27</v>
      </c>
      <c r="F133" s="125">
        <v>93</v>
      </c>
      <c r="G133" s="125">
        <v>18</v>
      </c>
      <c r="H133" s="125">
        <v>100</v>
      </c>
      <c r="I133" s="125">
        <v>77</v>
      </c>
      <c r="J133" s="125" t="s">
        <v>148</v>
      </c>
      <c r="K133" s="23">
        <f t="shared" si="2"/>
        <v>0</v>
      </c>
      <c r="L133" s="125">
        <v>0</v>
      </c>
      <c r="M133" s="125">
        <v>0</v>
      </c>
      <c r="N133" s="125">
        <v>0</v>
      </c>
      <c r="O133" s="125">
        <v>69</v>
      </c>
    </row>
    <row r="134" spans="1:15">
      <c r="A134" s="59" t="s">
        <v>574</v>
      </c>
      <c r="B134" s="19">
        <v>231</v>
      </c>
      <c r="C134" s="126" t="s">
        <v>884</v>
      </c>
      <c r="D134" s="37" t="s">
        <v>167</v>
      </c>
      <c r="E134" s="125">
        <v>85</v>
      </c>
      <c r="F134" s="125">
        <v>43</v>
      </c>
      <c r="G134" s="125">
        <v>77</v>
      </c>
      <c r="H134" s="125">
        <v>0</v>
      </c>
      <c r="I134" s="125">
        <v>45</v>
      </c>
      <c r="J134" s="125" t="s">
        <v>151</v>
      </c>
      <c r="K134" s="23">
        <f t="shared" si="2"/>
        <v>2</v>
      </c>
      <c r="L134" s="125">
        <v>500</v>
      </c>
      <c r="M134" s="125">
        <v>200</v>
      </c>
      <c r="N134" s="125">
        <v>200</v>
      </c>
      <c r="O134" s="125">
        <v>66</v>
      </c>
    </row>
    <row r="135" spans="1:15">
      <c r="A135" s="59" t="s">
        <v>405</v>
      </c>
      <c r="B135" s="19">
        <v>234</v>
      </c>
      <c r="C135" s="127" t="s">
        <v>885</v>
      </c>
      <c r="D135" s="37" t="s">
        <v>167</v>
      </c>
      <c r="E135" s="125">
        <v>83</v>
      </c>
      <c r="F135" s="125">
        <v>50</v>
      </c>
      <c r="G135" s="125">
        <v>80</v>
      </c>
      <c r="H135" s="125">
        <v>0</v>
      </c>
      <c r="I135" s="125">
        <v>31</v>
      </c>
      <c r="J135" s="125" t="s">
        <v>151</v>
      </c>
      <c r="K135" s="23">
        <f t="shared" si="2"/>
        <v>2</v>
      </c>
      <c r="L135" s="125">
        <v>500</v>
      </c>
      <c r="M135" s="125">
        <v>200</v>
      </c>
      <c r="N135" s="125">
        <v>200</v>
      </c>
      <c r="O135" s="125">
        <v>87</v>
      </c>
    </row>
    <row r="136" spans="1:15">
      <c r="A136" s="59" t="s">
        <v>566</v>
      </c>
      <c r="B136" s="19">
        <v>233</v>
      </c>
      <c r="C136" s="126" t="s">
        <v>886</v>
      </c>
      <c r="D136" s="37" t="s">
        <v>167</v>
      </c>
      <c r="E136" s="125">
        <v>68</v>
      </c>
      <c r="F136" s="125">
        <v>73</v>
      </c>
      <c r="G136" s="125">
        <v>52</v>
      </c>
      <c r="H136" s="125">
        <v>0</v>
      </c>
      <c r="I136" s="125">
        <v>43</v>
      </c>
      <c r="J136" s="125" t="s">
        <v>148</v>
      </c>
      <c r="K136" s="23">
        <f t="shared" si="2"/>
        <v>0</v>
      </c>
      <c r="L136" s="125">
        <v>500</v>
      </c>
      <c r="M136" s="125">
        <v>200</v>
      </c>
      <c r="N136" s="125">
        <v>200</v>
      </c>
      <c r="O136" s="125">
        <v>40</v>
      </c>
    </row>
    <row r="137" spans="1:15">
      <c r="A137" s="50" t="s">
        <v>461</v>
      </c>
      <c r="B137" s="19">
        <v>169</v>
      </c>
      <c r="C137" s="123" t="s">
        <v>887</v>
      </c>
      <c r="D137" s="129" t="s">
        <v>144</v>
      </c>
      <c r="E137" s="125">
        <v>75</v>
      </c>
      <c r="F137" s="125">
        <v>53</v>
      </c>
      <c r="G137" s="125">
        <v>70</v>
      </c>
      <c r="H137" s="125">
        <v>100</v>
      </c>
      <c r="I137" s="125">
        <v>75</v>
      </c>
      <c r="J137" s="125" t="s">
        <v>151</v>
      </c>
      <c r="K137" s="23">
        <f t="shared" si="2"/>
        <v>2</v>
      </c>
      <c r="L137" s="125">
        <v>0</v>
      </c>
      <c r="M137" s="125">
        <v>0</v>
      </c>
      <c r="N137" s="125">
        <v>0</v>
      </c>
      <c r="O137" s="125">
        <v>73</v>
      </c>
    </row>
    <row r="138" spans="1:15">
      <c r="A138" s="59" t="s">
        <v>610</v>
      </c>
      <c r="B138" s="19">
        <v>219</v>
      </c>
      <c r="C138" s="123" t="s">
        <v>888</v>
      </c>
      <c r="D138" s="124" t="s">
        <v>167</v>
      </c>
      <c r="E138" s="125">
        <v>67</v>
      </c>
      <c r="F138" s="125">
        <v>97</v>
      </c>
      <c r="G138" s="125">
        <v>30</v>
      </c>
      <c r="H138" s="125">
        <v>0</v>
      </c>
      <c r="I138" s="125">
        <v>65</v>
      </c>
      <c r="J138" s="125" t="s">
        <v>148</v>
      </c>
      <c r="K138" s="23">
        <f t="shared" si="2"/>
        <v>0</v>
      </c>
      <c r="L138" s="125">
        <v>0</v>
      </c>
      <c r="M138" s="125">
        <v>0</v>
      </c>
      <c r="N138" s="125">
        <v>0</v>
      </c>
      <c r="O138" s="125">
        <v>63</v>
      </c>
    </row>
    <row r="139" spans="1:15">
      <c r="A139" s="59" t="s">
        <v>551</v>
      </c>
      <c r="B139" s="19">
        <v>35</v>
      </c>
      <c r="C139" s="123" t="s">
        <v>889</v>
      </c>
      <c r="D139" s="124" t="s">
        <v>144</v>
      </c>
      <c r="E139" s="125">
        <v>89</v>
      </c>
      <c r="F139" s="125">
        <v>18</v>
      </c>
      <c r="G139" s="125">
        <v>72</v>
      </c>
      <c r="H139" s="125">
        <v>100</v>
      </c>
      <c r="I139" s="125">
        <v>87</v>
      </c>
      <c r="J139" s="125" t="s">
        <v>151</v>
      </c>
      <c r="K139" s="23">
        <f t="shared" si="2"/>
        <v>2</v>
      </c>
      <c r="L139" s="125">
        <v>0</v>
      </c>
      <c r="M139" s="125">
        <v>0</v>
      </c>
      <c r="N139" s="125">
        <v>0</v>
      </c>
      <c r="O139" s="125">
        <v>42</v>
      </c>
    </row>
    <row r="140" spans="1:15">
      <c r="A140" s="59" t="s">
        <v>538</v>
      </c>
      <c r="B140" s="19">
        <v>146</v>
      </c>
      <c r="C140" s="126" t="s">
        <v>890</v>
      </c>
      <c r="D140" s="37" t="s">
        <v>144</v>
      </c>
      <c r="E140" s="125">
        <v>46</v>
      </c>
      <c r="F140" s="125">
        <v>95</v>
      </c>
      <c r="G140" s="125">
        <v>28</v>
      </c>
      <c r="H140" s="125">
        <v>100</v>
      </c>
      <c r="I140" s="125">
        <v>80</v>
      </c>
      <c r="J140" s="125" t="s">
        <v>148</v>
      </c>
      <c r="K140" s="23">
        <f t="shared" si="2"/>
        <v>0</v>
      </c>
      <c r="L140" s="125">
        <v>500</v>
      </c>
      <c r="M140" s="125">
        <v>200</v>
      </c>
      <c r="N140" s="125">
        <v>200</v>
      </c>
      <c r="O140" s="125">
        <v>69</v>
      </c>
    </row>
    <row r="141" spans="1:15">
      <c r="A141" s="59" t="s">
        <v>468</v>
      </c>
      <c r="B141" s="19">
        <v>96</v>
      </c>
      <c r="C141" s="123" t="s">
        <v>891</v>
      </c>
      <c r="D141" s="124" t="s">
        <v>167</v>
      </c>
      <c r="E141" s="125">
        <v>67</v>
      </c>
      <c r="F141" s="125">
        <v>72</v>
      </c>
      <c r="G141" s="125">
        <v>52</v>
      </c>
      <c r="H141" s="125">
        <v>0</v>
      </c>
      <c r="I141" s="125">
        <v>89</v>
      </c>
      <c r="J141" s="125" t="s">
        <v>148</v>
      </c>
      <c r="K141" s="23">
        <f t="shared" si="2"/>
        <v>0</v>
      </c>
      <c r="L141" s="125">
        <v>0</v>
      </c>
      <c r="M141" s="125">
        <v>0</v>
      </c>
      <c r="N141" s="125">
        <v>0</v>
      </c>
      <c r="O141" s="125">
        <v>67</v>
      </c>
    </row>
    <row r="142" spans="1:15">
      <c r="A142" s="59" t="s">
        <v>572</v>
      </c>
      <c r="B142" s="19">
        <v>38</v>
      </c>
      <c r="C142" s="126" t="s">
        <v>892</v>
      </c>
      <c r="D142" s="37" t="s">
        <v>144</v>
      </c>
      <c r="E142" s="125">
        <v>72</v>
      </c>
      <c r="F142" s="125">
        <v>68</v>
      </c>
      <c r="G142" s="125">
        <v>65</v>
      </c>
      <c r="H142" s="125">
        <v>100</v>
      </c>
      <c r="I142" s="125">
        <v>85</v>
      </c>
      <c r="J142" s="125" t="s">
        <v>151</v>
      </c>
      <c r="K142" s="23">
        <f t="shared" si="2"/>
        <v>2</v>
      </c>
      <c r="L142" s="125">
        <v>0</v>
      </c>
      <c r="M142" s="125">
        <v>0</v>
      </c>
      <c r="N142" s="125">
        <v>0</v>
      </c>
      <c r="O142" s="125">
        <v>65</v>
      </c>
    </row>
    <row r="143" spans="1:15">
      <c r="A143" s="59" t="s">
        <v>470</v>
      </c>
      <c r="B143" s="19">
        <v>106</v>
      </c>
      <c r="C143" s="123" t="s">
        <v>893</v>
      </c>
      <c r="D143" s="124" t="s">
        <v>167</v>
      </c>
      <c r="E143" s="125">
        <v>78</v>
      </c>
      <c r="F143" s="125">
        <v>70</v>
      </c>
      <c r="G143" s="125">
        <v>81</v>
      </c>
      <c r="H143" s="125">
        <v>0</v>
      </c>
      <c r="I143" s="125">
        <v>88</v>
      </c>
      <c r="J143" s="125" t="s">
        <v>145</v>
      </c>
      <c r="K143" s="23">
        <f t="shared" si="2"/>
        <v>1</v>
      </c>
      <c r="L143" s="125">
        <v>0</v>
      </c>
      <c r="M143" s="125">
        <v>0</v>
      </c>
      <c r="N143" s="125">
        <v>0</v>
      </c>
      <c r="O143" s="125">
        <v>19</v>
      </c>
    </row>
    <row r="144" spans="1:15">
      <c r="A144" s="59" t="s">
        <v>521</v>
      </c>
      <c r="B144" s="19">
        <v>212</v>
      </c>
      <c r="C144" s="127" t="s">
        <v>894</v>
      </c>
      <c r="D144" s="37" t="s">
        <v>167</v>
      </c>
      <c r="E144" s="125">
        <v>68</v>
      </c>
      <c r="F144" s="125">
        <v>76</v>
      </c>
      <c r="G144" s="125">
        <v>78</v>
      </c>
      <c r="H144" s="125">
        <v>0</v>
      </c>
      <c r="I144" s="125">
        <v>67</v>
      </c>
      <c r="J144" s="125" t="s">
        <v>148</v>
      </c>
      <c r="K144" s="23">
        <f t="shared" si="2"/>
        <v>0</v>
      </c>
      <c r="L144" s="125">
        <v>500</v>
      </c>
      <c r="M144" s="125">
        <v>200</v>
      </c>
      <c r="N144" s="125">
        <v>200</v>
      </c>
      <c r="O144" s="125">
        <v>93</v>
      </c>
    </row>
    <row r="145" spans="1:15">
      <c r="A145" s="59" t="s">
        <v>460</v>
      </c>
      <c r="B145" s="19">
        <v>170</v>
      </c>
      <c r="C145" s="126" t="s">
        <v>895</v>
      </c>
      <c r="D145" s="37" t="s">
        <v>167</v>
      </c>
      <c r="E145" s="125">
        <v>80</v>
      </c>
      <c r="F145" s="125">
        <v>66</v>
      </c>
      <c r="G145" s="125">
        <v>70</v>
      </c>
      <c r="H145" s="125">
        <v>0</v>
      </c>
      <c r="I145" s="125">
        <v>75</v>
      </c>
      <c r="J145" s="125" t="s">
        <v>145</v>
      </c>
      <c r="K145" s="23">
        <f t="shared" si="2"/>
        <v>1</v>
      </c>
      <c r="L145" s="125">
        <v>500</v>
      </c>
      <c r="M145" s="125">
        <v>200</v>
      </c>
      <c r="N145" s="125">
        <v>200</v>
      </c>
      <c r="O145" s="125">
        <v>19</v>
      </c>
    </row>
    <row r="146" spans="1:15">
      <c r="A146" s="59" t="s">
        <v>333</v>
      </c>
      <c r="B146" s="19">
        <v>167</v>
      </c>
      <c r="C146" s="126" t="s">
        <v>896</v>
      </c>
      <c r="D146" s="37" t="s">
        <v>167</v>
      </c>
      <c r="E146" s="125">
        <v>77</v>
      </c>
      <c r="F146" s="125">
        <v>70</v>
      </c>
      <c r="G146" s="125">
        <v>88</v>
      </c>
      <c r="H146" s="125">
        <v>0</v>
      </c>
      <c r="I146" s="125">
        <v>76</v>
      </c>
      <c r="J146" s="125" t="s">
        <v>148</v>
      </c>
      <c r="K146" s="23">
        <f t="shared" si="2"/>
        <v>0</v>
      </c>
      <c r="L146" s="125">
        <v>0</v>
      </c>
      <c r="M146" s="125">
        <v>0</v>
      </c>
      <c r="N146" s="125">
        <v>0</v>
      </c>
      <c r="O146" s="125">
        <v>61</v>
      </c>
    </row>
    <row r="147" spans="1:15">
      <c r="A147" s="59" t="s">
        <v>575</v>
      </c>
      <c r="B147" s="19">
        <v>230</v>
      </c>
      <c r="C147" s="126" t="s">
        <v>897</v>
      </c>
      <c r="D147" s="37" t="s">
        <v>167</v>
      </c>
      <c r="E147" s="125">
        <v>98</v>
      </c>
      <c r="F147" s="125">
        <v>60</v>
      </c>
      <c r="G147" s="125">
        <v>98</v>
      </c>
      <c r="H147" s="125">
        <v>0</v>
      </c>
      <c r="I147" s="125">
        <v>45</v>
      </c>
      <c r="J147" s="125" t="s">
        <v>151</v>
      </c>
      <c r="K147" s="23">
        <f t="shared" si="2"/>
        <v>2</v>
      </c>
      <c r="L147" s="125">
        <v>0</v>
      </c>
      <c r="M147" s="125">
        <v>0</v>
      </c>
      <c r="N147" s="125">
        <v>0</v>
      </c>
      <c r="O147" s="125">
        <v>65</v>
      </c>
    </row>
    <row r="148" spans="1:15">
      <c r="A148" s="59" t="s">
        <v>582</v>
      </c>
      <c r="B148" s="19">
        <v>178</v>
      </c>
      <c r="C148" s="126" t="s">
        <v>898</v>
      </c>
      <c r="D148" s="37" t="s">
        <v>144</v>
      </c>
      <c r="E148" s="125">
        <v>75</v>
      </c>
      <c r="F148" s="125">
        <v>55</v>
      </c>
      <c r="G148" s="125">
        <v>69</v>
      </c>
      <c r="H148" s="125">
        <v>100</v>
      </c>
      <c r="I148" s="125">
        <v>74</v>
      </c>
      <c r="J148" s="125" t="s">
        <v>151</v>
      </c>
      <c r="K148" s="23">
        <f t="shared" si="2"/>
        <v>2</v>
      </c>
      <c r="L148" s="125">
        <v>0</v>
      </c>
      <c r="M148" s="125">
        <v>0</v>
      </c>
      <c r="N148" s="125">
        <v>0</v>
      </c>
      <c r="O148" s="125">
        <v>66</v>
      </c>
    </row>
    <row r="149" spans="1:15">
      <c r="A149" s="59" t="s">
        <v>512</v>
      </c>
      <c r="B149" s="19">
        <v>61</v>
      </c>
      <c r="C149" s="127" t="s">
        <v>899</v>
      </c>
      <c r="D149" s="37" t="s">
        <v>167</v>
      </c>
      <c r="E149" s="125">
        <v>98</v>
      </c>
      <c r="F149" s="125">
        <v>80</v>
      </c>
      <c r="G149" s="125">
        <v>98</v>
      </c>
      <c r="H149" s="125">
        <v>0</v>
      </c>
      <c r="I149" s="125">
        <v>99</v>
      </c>
      <c r="J149" s="125" t="s">
        <v>151</v>
      </c>
      <c r="K149" s="23">
        <f t="shared" si="2"/>
        <v>2</v>
      </c>
      <c r="L149" s="125">
        <v>0</v>
      </c>
      <c r="M149" s="125">
        <v>0</v>
      </c>
      <c r="N149" s="125">
        <v>0</v>
      </c>
      <c r="O149" s="125">
        <v>61</v>
      </c>
    </row>
    <row r="150" spans="1:15">
      <c r="A150" s="59" t="s">
        <v>590</v>
      </c>
      <c r="B150" s="19">
        <v>14</v>
      </c>
      <c r="C150" s="127" t="s">
        <v>900</v>
      </c>
      <c r="D150" s="37" t="s">
        <v>987</v>
      </c>
      <c r="E150" s="125">
        <v>84</v>
      </c>
      <c r="F150" s="125">
        <v>86</v>
      </c>
      <c r="G150" s="125">
        <v>87</v>
      </c>
      <c r="H150" s="125">
        <v>100</v>
      </c>
      <c r="I150" s="125">
        <v>99</v>
      </c>
      <c r="J150" s="125" t="s">
        <v>151</v>
      </c>
      <c r="K150" s="23">
        <f t="shared" si="2"/>
        <v>2</v>
      </c>
      <c r="L150" s="125">
        <v>0</v>
      </c>
      <c r="M150" s="125">
        <v>0</v>
      </c>
      <c r="N150" s="125">
        <v>0</v>
      </c>
      <c r="O150" s="125">
        <v>86</v>
      </c>
    </row>
    <row r="151" spans="1:15">
      <c r="A151" s="59" t="s">
        <v>535</v>
      </c>
      <c r="B151" s="19">
        <v>147</v>
      </c>
      <c r="C151" s="127" t="s">
        <v>901</v>
      </c>
      <c r="D151" s="37" t="s">
        <v>167</v>
      </c>
      <c r="E151" s="125">
        <v>86</v>
      </c>
      <c r="F151" s="125">
        <v>70</v>
      </c>
      <c r="G151" s="125">
        <v>81</v>
      </c>
      <c r="H151" s="125">
        <v>0</v>
      </c>
      <c r="I151" s="125">
        <v>80</v>
      </c>
      <c r="J151" s="125" t="s">
        <v>151</v>
      </c>
      <c r="K151" s="23">
        <f t="shared" si="2"/>
        <v>2</v>
      </c>
      <c r="L151" s="125">
        <v>500</v>
      </c>
      <c r="M151" s="125">
        <v>200</v>
      </c>
      <c r="N151" s="125">
        <v>200</v>
      </c>
      <c r="O151" s="125">
        <v>38</v>
      </c>
    </row>
    <row r="152" spans="1:15">
      <c r="A152" s="59" t="s">
        <v>491</v>
      </c>
      <c r="B152" s="19">
        <v>152</v>
      </c>
      <c r="C152" s="126" t="s">
        <v>902</v>
      </c>
      <c r="D152" s="37" t="s">
        <v>167</v>
      </c>
      <c r="E152" s="125">
        <v>61</v>
      </c>
      <c r="F152" s="125">
        <v>38</v>
      </c>
      <c r="G152" s="125">
        <v>42</v>
      </c>
      <c r="H152" s="125">
        <v>0</v>
      </c>
      <c r="I152" s="125">
        <v>79</v>
      </c>
      <c r="J152" s="125" t="s">
        <v>148</v>
      </c>
      <c r="K152" s="23">
        <f t="shared" si="2"/>
        <v>0</v>
      </c>
      <c r="L152" s="125">
        <v>0</v>
      </c>
      <c r="M152" s="125">
        <v>0</v>
      </c>
      <c r="N152" s="125">
        <v>0</v>
      </c>
      <c r="O152" s="125">
        <v>91</v>
      </c>
    </row>
    <row r="153" spans="1:15">
      <c r="A153" s="59" t="s">
        <v>229</v>
      </c>
      <c r="B153" s="19">
        <v>42</v>
      </c>
      <c r="C153" s="123" t="s">
        <v>903</v>
      </c>
      <c r="D153" s="124" t="s">
        <v>144</v>
      </c>
      <c r="E153" s="125">
        <v>82</v>
      </c>
      <c r="F153" s="125">
        <v>83</v>
      </c>
      <c r="G153" s="125">
        <v>78</v>
      </c>
      <c r="H153" s="125">
        <v>100</v>
      </c>
      <c r="I153" s="125">
        <v>81</v>
      </c>
      <c r="J153" s="125" t="s">
        <v>151</v>
      </c>
      <c r="K153" s="23">
        <f t="shared" si="2"/>
        <v>2</v>
      </c>
      <c r="L153" s="125">
        <v>0</v>
      </c>
      <c r="M153" s="125">
        <v>0</v>
      </c>
      <c r="N153" s="125">
        <v>0</v>
      </c>
      <c r="O153" s="125">
        <v>60</v>
      </c>
    </row>
    <row r="154" spans="1:15">
      <c r="A154" s="59" t="s">
        <v>504</v>
      </c>
      <c r="B154" s="19">
        <v>87</v>
      </c>
      <c r="C154" s="126" t="s">
        <v>904</v>
      </c>
      <c r="D154" s="37" t="s">
        <v>144</v>
      </c>
      <c r="E154" s="125">
        <v>59</v>
      </c>
      <c r="F154" s="125">
        <v>93</v>
      </c>
      <c r="G154" s="125">
        <v>54</v>
      </c>
      <c r="H154" s="125">
        <v>100</v>
      </c>
      <c r="I154" s="125">
        <v>90</v>
      </c>
      <c r="J154" s="125" t="s">
        <v>148</v>
      </c>
      <c r="K154" s="23">
        <f t="shared" si="2"/>
        <v>0</v>
      </c>
      <c r="L154" s="125">
        <v>500</v>
      </c>
      <c r="M154" s="125">
        <v>200</v>
      </c>
      <c r="N154" s="125">
        <v>200</v>
      </c>
      <c r="O154" s="125">
        <v>57</v>
      </c>
    </row>
    <row r="155" spans="1:15">
      <c r="A155" s="59" t="s">
        <v>466</v>
      </c>
      <c r="B155" s="19">
        <v>65</v>
      </c>
      <c r="C155" s="126" t="s">
        <v>905</v>
      </c>
      <c r="D155" s="37" t="s">
        <v>167</v>
      </c>
      <c r="E155" s="125">
        <v>92</v>
      </c>
      <c r="F155" s="125">
        <v>74</v>
      </c>
      <c r="G155" s="125">
        <v>87</v>
      </c>
      <c r="H155" s="125">
        <v>0</v>
      </c>
      <c r="I155" s="125">
        <v>97</v>
      </c>
      <c r="J155" s="125" t="s">
        <v>151</v>
      </c>
      <c r="K155" s="23">
        <f t="shared" si="2"/>
        <v>2</v>
      </c>
      <c r="L155" s="125">
        <v>0</v>
      </c>
      <c r="M155" s="125">
        <v>0</v>
      </c>
      <c r="N155" s="125">
        <v>0</v>
      </c>
      <c r="O155" s="125">
        <v>77</v>
      </c>
    </row>
    <row r="156" spans="1:15">
      <c r="A156" s="59" t="s">
        <v>89</v>
      </c>
      <c r="B156" s="19">
        <v>122</v>
      </c>
      <c r="C156" s="126" t="s">
        <v>906</v>
      </c>
      <c r="D156" s="37" t="s">
        <v>167</v>
      </c>
      <c r="E156" s="125">
        <v>78</v>
      </c>
      <c r="F156" s="125">
        <v>60</v>
      </c>
      <c r="G156" s="125">
        <v>62</v>
      </c>
      <c r="H156" s="125">
        <v>0</v>
      </c>
      <c r="I156" s="125">
        <v>85</v>
      </c>
      <c r="J156" s="125" t="s">
        <v>145</v>
      </c>
      <c r="K156" s="23">
        <f t="shared" si="2"/>
        <v>1</v>
      </c>
      <c r="L156" s="125">
        <v>0</v>
      </c>
      <c r="M156" s="125">
        <v>0</v>
      </c>
      <c r="N156" s="125">
        <v>0</v>
      </c>
      <c r="O156" s="125">
        <v>60</v>
      </c>
    </row>
    <row r="157" spans="1:15">
      <c r="A157" s="59" t="s">
        <v>585</v>
      </c>
      <c r="B157" s="19">
        <v>226</v>
      </c>
      <c r="C157" s="126" t="s">
        <v>907</v>
      </c>
      <c r="D157" s="37" t="s">
        <v>167</v>
      </c>
      <c r="E157" s="125">
        <v>65</v>
      </c>
      <c r="F157" s="125">
        <v>21</v>
      </c>
      <c r="G157" s="125">
        <v>58</v>
      </c>
      <c r="H157" s="125">
        <v>0</v>
      </c>
      <c r="I157" s="125">
        <v>61</v>
      </c>
      <c r="J157" s="125" t="s">
        <v>145</v>
      </c>
      <c r="K157" s="23">
        <f t="shared" si="2"/>
        <v>1</v>
      </c>
      <c r="L157" s="125">
        <v>0</v>
      </c>
      <c r="M157" s="125">
        <v>0</v>
      </c>
      <c r="N157" s="125">
        <v>0</v>
      </c>
      <c r="O157" s="125">
        <v>67</v>
      </c>
    </row>
    <row r="158" spans="1:15">
      <c r="A158" s="59" t="s">
        <v>541</v>
      </c>
      <c r="B158" s="19">
        <v>121</v>
      </c>
      <c r="C158" s="127" t="s">
        <v>908</v>
      </c>
      <c r="D158" s="37" t="s">
        <v>167</v>
      </c>
      <c r="E158" s="125">
        <v>44</v>
      </c>
      <c r="F158" s="125">
        <v>58</v>
      </c>
      <c r="G158" s="125">
        <v>33</v>
      </c>
      <c r="H158" s="125">
        <v>0</v>
      </c>
      <c r="I158" s="125">
        <v>85</v>
      </c>
      <c r="J158" s="125" t="s">
        <v>148</v>
      </c>
      <c r="K158" s="23">
        <f t="shared" si="2"/>
        <v>0</v>
      </c>
      <c r="L158" s="125">
        <v>0</v>
      </c>
      <c r="M158" s="125">
        <v>0</v>
      </c>
      <c r="N158" s="125">
        <v>0</v>
      </c>
      <c r="O158" s="125">
        <v>59</v>
      </c>
    </row>
    <row r="159" spans="1:15">
      <c r="A159" s="59" t="s">
        <v>534</v>
      </c>
      <c r="B159" s="19">
        <v>182</v>
      </c>
      <c r="C159" s="123" t="s">
        <v>909</v>
      </c>
      <c r="D159" s="124" t="s">
        <v>167</v>
      </c>
      <c r="E159" s="125">
        <v>65</v>
      </c>
      <c r="F159" s="125">
        <v>77</v>
      </c>
      <c r="G159" s="125">
        <v>48</v>
      </c>
      <c r="H159" s="125">
        <v>0</v>
      </c>
      <c r="I159" s="125">
        <v>73</v>
      </c>
      <c r="J159" s="125" t="s">
        <v>148</v>
      </c>
      <c r="K159" s="23">
        <f t="shared" si="2"/>
        <v>0</v>
      </c>
      <c r="L159" s="125">
        <v>0</v>
      </c>
      <c r="M159" s="125">
        <v>0</v>
      </c>
      <c r="N159" s="125">
        <v>0</v>
      </c>
      <c r="O159" s="125">
        <v>90</v>
      </c>
    </row>
    <row r="160" spans="1:15">
      <c r="A160" s="59" t="s">
        <v>497</v>
      </c>
      <c r="B160" s="19">
        <v>214</v>
      </c>
      <c r="C160" s="123" t="s">
        <v>910</v>
      </c>
      <c r="D160" s="124" t="s">
        <v>167</v>
      </c>
      <c r="E160" s="125">
        <v>37</v>
      </c>
      <c r="F160" s="125">
        <v>84</v>
      </c>
      <c r="G160" s="125">
        <v>17</v>
      </c>
      <c r="H160" s="125">
        <v>0</v>
      </c>
      <c r="I160" s="125">
        <v>66</v>
      </c>
      <c r="J160" s="125" t="s">
        <v>148</v>
      </c>
      <c r="K160" s="23">
        <f t="shared" si="2"/>
        <v>0</v>
      </c>
      <c r="L160" s="125">
        <v>0</v>
      </c>
      <c r="M160" s="125">
        <v>0</v>
      </c>
      <c r="N160" s="125">
        <v>0</v>
      </c>
      <c r="O160" s="125">
        <v>17</v>
      </c>
    </row>
    <row r="161" spans="1:15">
      <c r="A161" s="59" t="s">
        <v>557</v>
      </c>
      <c r="B161" s="19">
        <v>78</v>
      </c>
      <c r="C161" s="127" t="s">
        <v>911</v>
      </c>
      <c r="D161" s="37" t="s">
        <v>167</v>
      </c>
      <c r="E161" s="125">
        <v>77</v>
      </c>
      <c r="F161" s="125">
        <v>64</v>
      </c>
      <c r="G161" s="125">
        <v>83</v>
      </c>
      <c r="H161" s="125">
        <v>0</v>
      </c>
      <c r="I161" s="125">
        <v>92</v>
      </c>
      <c r="J161" s="125" t="s">
        <v>145</v>
      </c>
      <c r="K161" s="23">
        <f t="shared" si="2"/>
        <v>1</v>
      </c>
      <c r="L161" s="125">
        <v>0</v>
      </c>
      <c r="M161" s="125">
        <v>0</v>
      </c>
      <c r="N161" s="125">
        <v>0</v>
      </c>
      <c r="O161" s="125">
        <v>65</v>
      </c>
    </row>
    <row r="162" spans="1:15">
      <c r="A162" s="59" t="s">
        <v>341</v>
      </c>
      <c r="B162" s="19">
        <v>189</v>
      </c>
      <c r="C162" s="123" t="s">
        <v>912</v>
      </c>
      <c r="D162" s="124" t="s">
        <v>167</v>
      </c>
      <c r="E162" s="125">
        <v>75</v>
      </c>
      <c r="F162" s="125">
        <v>50</v>
      </c>
      <c r="G162" s="125">
        <v>68</v>
      </c>
      <c r="H162" s="125">
        <v>0</v>
      </c>
      <c r="I162" s="125">
        <v>72</v>
      </c>
      <c r="J162" s="125" t="s">
        <v>148</v>
      </c>
      <c r="K162" s="23">
        <f t="shared" si="2"/>
        <v>0</v>
      </c>
      <c r="L162" s="125">
        <v>500</v>
      </c>
      <c r="M162" s="125">
        <v>200</v>
      </c>
      <c r="N162" s="125">
        <v>200</v>
      </c>
      <c r="O162" s="125">
        <v>89</v>
      </c>
    </row>
    <row r="163" spans="1:15">
      <c r="A163" s="59" t="s">
        <v>129</v>
      </c>
      <c r="B163" s="19">
        <v>205</v>
      </c>
      <c r="C163" s="126" t="s">
        <v>913</v>
      </c>
      <c r="D163" s="37" t="s">
        <v>167</v>
      </c>
      <c r="E163" s="125">
        <v>74</v>
      </c>
      <c r="F163" s="125">
        <v>74</v>
      </c>
      <c r="G163" s="125">
        <v>65</v>
      </c>
      <c r="H163" s="125">
        <v>0</v>
      </c>
      <c r="I163" s="125">
        <v>70</v>
      </c>
      <c r="J163" s="125" t="s">
        <v>148</v>
      </c>
      <c r="K163" s="23">
        <f t="shared" si="2"/>
        <v>0</v>
      </c>
      <c r="L163" s="125">
        <v>0</v>
      </c>
      <c r="M163" s="125">
        <v>0</v>
      </c>
      <c r="N163" s="125">
        <v>0</v>
      </c>
      <c r="O163" s="125">
        <v>59</v>
      </c>
    </row>
    <row r="164" spans="1:15">
      <c r="A164" s="50" t="s">
        <v>563</v>
      </c>
      <c r="B164" s="19">
        <v>55</v>
      </c>
      <c r="C164" s="123" t="s">
        <v>914</v>
      </c>
      <c r="D164" s="129" t="s">
        <v>144</v>
      </c>
      <c r="E164" s="125">
        <v>68</v>
      </c>
      <c r="F164" s="125">
        <v>62</v>
      </c>
      <c r="G164" s="125">
        <v>44</v>
      </c>
      <c r="H164" s="125">
        <v>100</v>
      </c>
      <c r="I164" s="125">
        <v>65</v>
      </c>
      <c r="J164" s="125" t="s">
        <v>148</v>
      </c>
      <c r="K164" s="23">
        <f t="shared" si="2"/>
        <v>0</v>
      </c>
      <c r="L164" s="125">
        <v>0</v>
      </c>
      <c r="M164" s="125">
        <v>0</v>
      </c>
      <c r="N164" s="125">
        <v>0</v>
      </c>
      <c r="O164" s="125">
        <v>33</v>
      </c>
    </row>
    <row r="165" spans="1:15">
      <c r="A165" s="59" t="s">
        <v>444</v>
      </c>
      <c r="B165" s="19">
        <v>132</v>
      </c>
      <c r="C165" s="123" t="s">
        <v>915</v>
      </c>
      <c r="D165" s="124" t="s">
        <v>167</v>
      </c>
      <c r="E165" s="125">
        <v>73</v>
      </c>
      <c r="F165" s="125">
        <v>54</v>
      </c>
      <c r="G165" s="125">
        <v>60</v>
      </c>
      <c r="H165" s="125">
        <v>0</v>
      </c>
      <c r="I165" s="125">
        <v>84</v>
      </c>
      <c r="J165" s="125" t="s">
        <v>145</v>
      </c>
      <c r="K165" s="23">
        <f t="shared" si="2"/>
        <v>1</v>
      </c>
      <c r="L165" s="125">
        <v>500</v>
      </c>
      <c r="M165" s="125">
        <v>200</v>
      </c>
      <c r="N165" s="125">
        <v>200</v>
      </c>
      <c r="O165" s="125">
        <v>75</v>
      </c>
    </row>
    <row r="166" spans="1:15">
      <c r="A166" s="59" t="s">
        <v>583</v>
      </c>
      <c r="B166" s="19">
        <v>227</v>
      </c>
      <c r="C166" s="127" t="s">
        <v>916</v>
      </c>
      <c r="D166" s="37" t="s">
        <v>167</v>
      </c>
      <c r="E166" s="125">
        <v>86</v>
      </c>
      <c r="F166" s="125">
        <v>30</v>
      </c>
      <c r="G166" s="125">
        <v>80</v>
      </c>
      <c r="H166" s="125">
        <v>0</v>
      </c>
      <c r="I166" s="125">
        <v>59</v>
      </c>
      <c r="J166" s="125" t="s">
        <v>151</v>
      </c>
      <c r="K166" s="23">
        <f t="shared" si="2"/>
        <v>2</v>
      </c>
      <c r="L166" s="125">
        <v>0</v>
      </c>
      <c r="M166" s="125">
        <v>0</v>
      </c>
      <c r="N166" s="125">
        <v>0</v>
      </c>
      <c r="O166" s="125">
        <v>78</v>
      </c>
    </row>
    <row r="167" spans="1:15">
      <c r="A167" s="59" t="s">
        <v>109</v>
      </c>
      <c r="B167" s="19">
        <v>156</v>
      </c>
      <c r="C167" s="123" t="s">
        <v>917</v>
      </c>
      <c r="D167" s="124" t="s">
        <v>167</v>
      </c>
      <c r="E167" s="125">
        <v>73</v>
      </c>
      <c r="F167" s="125">
        <v>64</v>
      </c>
      <c r="G167" s="125">
        <v>66</v>
      </c>
      <c r="H167" s="125">
        <v>0</v>
      </c>
      <c r="I167" s="125">
        <v>78</v>
      </c>
      <c r="J167" s="125" t="s">
        <v>148</v>
      </c>
      <c r="K167" s="23">
        <f t="shared" si="2"/>
        <v>0</v>
      </c>
      <c r="L167" s="125">
        <v>0</v>
      </c>
      <c r="M167" s="125">
        <v>0</v>
      </c>
      <c r="N167" s="125">
        <v>0</v>
      </c>
      <c r="O167" s="125">
        <v>68</v>
      </c>
    </row>
    <row r="168" spans="1:15">
      <c r="A168" s="59" t="s">
        <v>485</v>
      </c>
      <c r="B168" s="19">
        <v>21</v>
      </c>
      <c r="C168" s="126" t="s">
        <v>918</v>
      </c>
      <c r="D168" s="37" t="s">
        <v>144</v>
      </c>
      <c r="E168" s="125">
        <v>36</v>
      </c>
      <c r="F168" s="125">
        <v>90</v>
      </c>
      <c r="G168" s="125">
        <v>12</v>
      </c>
      <c r="H168" s="125">
        <v>100</v>
      </c>
      <c r="I168" s="125">
        <v>95</v>
      </c>
      <c r="J168" s="125" t="s">
        <v>145</v>
      </c>
      <c r="K168" s="23">
        <f t="shared" si="2"/>
        <v>1</v>
      </c>
      <c r="L168" s="125">
        <v>0</v>
      </c>
      <c r="M168" s="125">
        <v>0</v>
      </c>
      <c r="N168" s="125">
        <v>0</v>
      </c>
      <c r="O168" s="125">
        <v>70</v>
      </c>
    </row>
    <row r="169" spans="1:15">
      <c r="A169" s="59" t="s">
        <v>486</v>
      </c>
      <c r="B169" s="19">
        <v>62</v>
      </c>
      <c r="C169" s="123" t="s">
        <v>919</v>
      </c>
      <c r="D169" s="124" t="s">
        <v>167</v>
      </c>
      <c r="E169" s="125">
        <v>90</v>
      </c>
      <c r="F169" s="125">
        <v>98</v>
      </c>
      <c r="G169" s="125">
        <v>90</v>
      </c>
      <c r="H169" s="125">
        <v>0</v>
      </c>
      <c r="I169" s="125">
        <v>99</v>
      </c>
      <c r="J169" s="125" t="s">
        <v>145</v>
      </c>
      <c r="K169" s="23">
        <f t="shared" si="2"/>
        <v>1</v>
      </c>
      <c r="L169" s="125">
        <v>0</v>
      </c>
      <c r="M169" s="125">
        <v>0</v>
      </c>
      <c r="N169" s="125">
        <v>0</v>
      </c>
      <c r="O169" s="125">
        <v>36</v>
      </c>
    </row>
    <row r="170" spans="1:15">
      <c r="A170" s="50" t="s">
        <v>537</v>
      </c>
      <c r="B170" s="19">
        <v>180</v>
      </c>
      <c r="C170" s="128" t="s">
        <v>920</v>
      </c>
      <c r="D170" s="129" t="s">
        <v>167</v>
      </c>
      <c r="E170" s="125">
        <v>92</v>
      </c>
      <c r="F170" s="125">
        <v>73</v>
      </c>
      <c r="G170" s="125">
        <v>94</v>
      </c>
      <c r="H170" s="125">
        <v>0</v>
      </c>
      <c r="I170" s="125">
        <v>74</v>
      </c>
      <c r="J170" s="125" t="s">
        <v>148</v>
      </c>
      <c r="K170" s="23">
        <f t="shared" si="2"/>
        <v>0</v>
      </c>
      <c r="L170" s="125">
        <v>0</v>
      </c>
      <c r="M170" s="125">
        <v>0</v>
      </c>
      <c r="N170" s="125">
        <v>0</v>
      </c>
      <c r="O170" s="125">
        <v>55</v>
      </c>
    </row>
    <row r="171" spans="1:15">
      <c r="A171" s="59" t="s">
        <v>609</v>
      </c>
      <c r="B171" s="19">
        <v>208</v>
      </c>
      <c r="C171" s="126" t="s">
        <v>921</v>
      </c>
      <c r="D171" s="37" t="s">
        <v>167</v>
      </c>
      <c r="E171" s="125">
        <v>58</v>
      </c>
      <c r="F171" s="125">
        <v>84</v>
      </c>
      <c r="G171" s="125">
        <v>72</v>
      </c>
      <c r="H171" s="125">
        <v>0</v>
      </c>
      <c r="I171" s="125">
        <v>69</v>
      </c>
      <c r="J171" s="125" t="s">
        <v>148</v>
      </c>
      <c r="K171" s="23">
        <f t="shared" si="2"/>
        <v>0</v>
      </c>
      <c r="L171" s="125">
        <v>0</v>
      </c>
      <c r="M171" s="125">
        <v>0</v>
      </c>
      <c r="N171" s="125">
        <v>0</v>
      </c>
      <c r="O171" s="125">
        <v>42</v>
      </c>
    </row>
    <row r="172" spans="1:15">
      <c r="A172" s="59" t="s">
        <v>377</v>
      </c>
      <c r="B172" s="19">
        <v>198</v>
      </c>
      <c r="C172" s="126" t="s">
        <v>922</v>
      </c>
      <c r="D172" s="37" t="s">
        <v>167</v>
      </c>
      <c r="E172" s="125">
        <v>73</v>
      </c>
      <c r="F172" s="125">
        <v>80</v>
      </c>
      <c r="G172" s="125">
        <v>44</v>
      </c>
      <c r="H172" s="125">
        <v>0</v>
      </c>
      <c r="I172" s="125">
        <v>71</v>
      </c>
      <c r="J172" s="125" t="s">
        <v>148</v>
      </c>
      <c r="K172" s="23">
        <f t="shared" si="2"/>
        <v>0</v>
      </c>
      <c r="L172" s="125">
        <v>0</v>
      </c>
      <c r="M172" s="125">
        <v>0</v>
      </c>
      <c r="N172" s="125">
        <v>0</v>
      </c>
      <c r="O172" s="125">
        <v>75</v>
      </c>
    </row>
    <row r="173" spans="1:15">
      <c r="A173" s="59" t="s">
        <v>500</v>
      </c>
      <c r="B173" s="19">
        <v>107</v>
      </c>
      <c r="C173" s="127" t="s">
        <v>923</v>
      </c>
      <c r="D173" s="37" t="s">
        <v>167</v>
      </c>
      <c r="E173" s="125">
        <v>86</v>
      </c>
      <c r="F173" s="125">
        <v>56</v>
      </c>
      <c r="G173" s="125">
        <v>93</v>
      </c>
      <c r="H173" s="125">
        <v>0</v>
      </c>
      <c r="I173" s="125">
        <v>88</v>
      </c>
      <c r="J173" s="125" t="s">
        <v>151</v>
      </c>
      <c r="K173" s="23">
        <f t="shared" si="2"/>
        <v>2</v>
      </c>
      <c r="L173" s="125">
        <v>0</v>
      </c>
      <c r="M173" s="125">
        <v>0</v>
      </c>
      <c r="N173" s="125">
        <v>0</v>
      </c>
      <c r="O173" s="125">
        <v>80</v>
      </c>
    </row>
    <row r="174" spans="1:15">
      <c r="A174" s="59" t="s">
        <v>152</v>
      </c>
      <c r="B174" s="19">
        <v>10</v>
      </c>
      <c r="C174" s="127" t="s">
        <v>924</v>
      </c>
      <c r="D174" s="37" t="s">
        <v>144</v>
      </c>
      <c r="E174" s="125">
        <v>83</v>
      </c>
      <c r="F174" s="125">
        <v>75</v>
      </c>
      <c r="G174" s="125">
        <v>73</v>
      </c>
      <c r="H174" s="125">
        <v>100</v>
      </c>
      <c r="I174" s="125">
        <v>255</v>
      </c>
      <c r="J174" s="125" t="s">
        <v>151</v>
      </c>
      <c r="K174" s="23">
        <f t="shared" si="2"/>
        <v>2</v>
      </c>
      <c r="L174" s="125">
        <v>0</v>
      </c>
      <c r="M174" s="125">
        <v>0</v>
      </c>
      <c r="N174" s="125">
        <v>0</v>
      </c>
      <c r="O174" s="125">
        <v>52</v>
      </c>
    </row>
    <row r="175" spans="1:15">
      <c r="A175" s="59" t="s">
        <v>559</v>
      </c>
      <c r="B175" s="19">
        <v>120</v>
      </c>
      <c r="C175" s="126" t="s">
        <v>925</v>
      </c>
      <c r="D175" s="37" t="s">
        <v>167</v>
      </c>
      <c r="E175" s="125">
        <v>25</v>
      </c>
      <c r="F175" s="125">
        <v>86</v>
      </c>
      <c r="G175" s="125">
        <v>10</v>
      </c>
      <c r="H175" s="125">
        <v>0</v>
      </c>
      <c r="I175" s="125">
        <v>85</v>
      </c>
      <c r="J175" s="125" t="s">
        <v>148</v>
      </c>
      <c r="K175" s="23">
        <f t="shared" si="2"/>
        <v>0</v>
      </c>
      <c r="L175" s="125">
        <v>0</v>
      </c>
      <c r="M175" s="125">
        <v>0</v>
      </c>
      <c r="N175" s="125">
        <v>0</v>
      </c>
      <c r="O175" s="125">
        <v>60</v>
      </c>
    </row>
    <row r="176" spans="1:15">
      <c r="A176" s="59" t="s">
        <v>112</v>
      </c>
      <c r="B176" s="19">
        <v>158</v>
      </c>
      <c r="C176" s="126" t="s">
        <v>926</v>
      </c>
      <c r="D176" s="37" t="s">
        <v>144</v>
      </c>
      <c r="E176" s="125">
        <v>70</v>
      </c>
      <c r="F176" s="125">
        <v>66</v>
      </c>
      <c r="G176" s="125">
        <v>78</v>
      </c>
      <c r="H176" s="125">
        <v>100</v>
      </c>
      <c r="I176" s="125">
        <v>78</v>
      </c>
      <c r="J176" s="125" t="s">
        <v>151</v>
      </c>
      <c r="K176" s="23">
        <f t="shared" si="2"/>
        <v>2</v>
      </c>
      <c r="L176" s="125">
        <v>0</v>
      </c>
      <c r="M176" s="125">
        <v>0</v>
      </c>
      <c r="N176" s="125">
        <v>0</v>
      </c>
      <c r="O176" s="125">
        <v>72</v>
      </c>
    </row>
    <row r="177" spans="1:15">
      <c r="A177" s="59" t="s">
        <v>492</v>
      </c>
      <c r="B177" s="19">
        <v>23</v>
      </c>
      <c r="C177" s="126" t="s">
        <v>927</v>
      </c>
      <c r="D177" s="37" t="s">
        <v>144</v>
      </c>
      <c r="E177" s="125">
        <v>80</v>
      </c>
      <c r="F177" s="125">
        <v>60</v>
      </c>
      <c r="G177" s="125">
        <v>85</v>
      </c>
      <c r="H177" s="125">
        <v>100</v>
      </c>
      <c r="I177" s="125">
        <v>92</v>
      </c>
      <c r="J177" s="125" t="s">
        <v>145</v>
      </c>
      <c r="K177" s="23">
        <f t="shared" si="2"/>
        <v>1</v>
      </c>
      <c r="L177" s="125">
        <v>500</v>
      </c>
      <c r="M177" s="125">
        <v>200</v>
      </c>
      <c r="N177" s="125">
        <v>200</v>
      </c>
      <c r="O177" s="125">
        <v>56</v>
      </c>
    </row>
    <row r="178" spans="1:15">
      <c r="A178" s="59" t="s">
        <v>546</v>
      </c>
      <c r="B178" s="19">
        <v>56</v>
      </c>
      <c r="C178" s="126" t="s">
        <v>928</v>
      </c>
      <c r="D178" s="37" t="s">
        <v>144</v>
      </c>
      <c r="E178" s="125">
        <v>87</v>
      </c>
      <c r="F178" s="125">
        <v>45</v>
      </c>
      <c r="G178" s="125">
        <v>80</v>
      </c>
      <c r="H178" s="125">
        <v>100</v>
      </c>
      <c r="I178" s="125">
        <v>65</v>
      </c>
      <c r="J178" s="125" t="s">
        <v>151</v>
      </c>
      <c r="K178" s="23">
        <f t="shared" si="2"/>
        <v>2</v>
      </c>
      <c r="L178" s="125">
        <v>0</v>
      </c>
      <c r="M178" s="125">
        <v>0</v>
      </c>
      <c r="N178" s="125">
        <v>0</v>
      </c>
      <c r="O178" s="125">
        <v>69</v>
      </c>
    </row>
    <row r="179" spans="1:15">
      <c r="A179" s="59" t="s">
        <v>597</v>
      </c>
      <c r="B179" s="19">
        <v>12</v>
      </c>
      <c r="C179" s="126" t="s">
        <v>929</v>
      </c>
      <c r="D179" s="37" t="s">
        <v>987</v>
      </c>
      <c r="E179" s="125">
        <v>95</v>
      </c>
      <c r="F179" s="125">
        <v>86</v>
      </c>
      <c r="G179" s="125">
        <v>95</v>
      </c>
      <c r="H179" s="125">
        <v>100</v>
      </c>
      <c r="I179" s="125">
        <v>99</v>
      </c>
      <c r="J179" s="125" t="s">
        <v>151</v>
      </c>
      <c r="K179" s="23">
        <f t="shared" si="2"/>
        <v>2</v>
      </c>
      <c r="L179" s="125">
        <v>0</v>
      </c>
      <c r="M179" s="125">
        <v>0</v>
      </c>
      <c r="N179" s="125">
        <v>0</v>
      </c>
      <c r="O179" s="125">
        <v>52</v>
      </c>
    </row>
    <row r="180" spans="1:15">
      <c r="A180" s="59" t="s">
        <v>523</v>
      </c>
      <c r="B180" s="19">
        <v>44</v>
      </c>
      <c r="C180" s="127" t="s">
        <v>930</v>
      </c>
      <c r="D180" s="37" t="s">
        <v>144</v>
      </c>
      <c r="E180" s="125">
        <v>88</v>
      </c>
      <c r="F180" s="125">
        <v>50</v>
      </c>
      <c r="G180" s="125">
        <v>75</v>
      </c>
      <c r="H180" s="125">
        <v>100</v>
      </c>
      <c r="I180" s="125">
        <v>79</v>
      </c>
      <c r="J180" s="125" t="s">
        <v>151</v>
      </c>
      <c r="K180" s="23">
        <f t="shared" si="2"/>
        <v>2</v>
      </c>
      <c r="L180" s="125">
        <v>0</v>
      </c>
      <c r="M180" s="125">
        <v>0</v>
      </c>
      <c r="N180" s="125">
        <v>0</v>
      </c>
      <c r="O180" s="125">
        <v>68</v>
      </c>
    </row>
    <row r="181" spans="1:15">
      <c r="A181" s="59" t="s">
        <v>113</v>
      </c>
      <c r="B181" s="19">
        <v>159</v>
      </c>
      <c r="C181" s="123" t="s">
        <v>931</v>
      </c>
      <c r="D181" s="124" t="s">
        <v>167</v>
      </c>
      <c r="E181" s="125">
        <v>80</v>
      </c>
      <c r="F181" s="125">
        <v>34</v>
      </c>
      <c r="G181" s="125">
        <v>73</v>
      </c>
      <c r="H181" s="125">
        <v>0</v>
      </c>
      <c r="I181" s="125">
        <v>78</v>
      </c>
      <c r="J181" s="125" t="s">
        <v>151</v>
      </c>
      <c r="K181" s="23">
        <f t="shared" si="2"/>
        <v>2</v>
      </c>
      <c r="L181" s="125">
        <v>500</v>
      </c>
      <c r="M181" s="125">
        <v>200</v>
      </c>
      <c r="N181" s="125">
        <v>200</v>
      </c>
      <c r="O181" s="125">
        <v>51</v>
      </c>
    </row>
    <row r="182" spans="1:15">
      <c r="A182" s="59" t="s">
        <v>454</v>
      </c>
      <c r="B182" s="19">
        <v>97</v>
      </c>
      <c r="C182" s="127" t="s">
        <v>932</v>
      </c>
      <c r="D182" s="37" t="s">
        <v>167</v>
      </c>
      <c r="E182" s="125">
        <v>42</v>
      </c>
      <c r="F182" s="125">
        <v>68</v>
      </c>
      <c r="G182" s="125">
        <v>33</v>
      </c>
      <c r="H182" s="125">
        <v>0</v>
      </c>
      <c r="I182" s="125">
        <v>89</v>
      </c>
      <c r="J182" s="125" t="s">
        <v>148</v>
      </c>
      <c r="K182" s="23">
        <f t="shared" si="2"/>
        <v>0</v>
      </c>
      <c r="L182" s="125">
        <v>0</v>
      </c>
      <c r="M182" s="125">
        <v>0</v>
      </c>
      <c r="N182" s="125">
        <v>0</v>
      </c>
      <c r="O182" s="125">
        <v>75</v>
      </c>
    </row>
    <row r="183" spans="1:15">
      <c r="A183" s="59" t="s">
        <v>488</v>
      </c>
      <c r="B183" s="19">
        <v>102</v>
      </c>
      <c r="C183" s="126" t="s">
        <v>933</v>
      </c>
      <c r="D183" s="37" t="s">
        <v>167</v>
      </c>
      <c r="E183" s="125">
        <v>83</v>
      </c>
      <c r="F183" s="125">
        <v>97</v>
      </c>
      <c r="G183" s="125">
        <v>82</v>
      </c>
      <c r="H183" s="125">
        <v>0</v>
      </c>
      <c r="I183" s="125">
        <v>88</v>
      </c>
      <c r="J183" s="125" t="s">
        <v>151</v>
      </c>
      <c r="K183" s="23">
        <f t="shared" si="2"/>
        <v>2</v>
      </c>
      <c r="L183" s="125">
        <v>500</v>
      </c>
      <c r="M183" s="125">
        <v>200</v>
      </c>
      <c r="N183" s="125">
        <v>200</v>
      </c>
      <c r="O183" s="125">
        <v>82</v>
      </c>
    </row>
    <row r="184" spans="1:15">
      <c r="A184" s="59" t="s">
        <v>446</v>
      </c>
      <c r="B184" s="19">
        <v>218</v>
      </c>
      <c r="C184" s="126" t="s">
        <v>934</v>
      </c>
      <c r="D184" s="37" t="s">
        <v>167</v>
      </c>
      <c r="E184" s="125">
        <v>64</v>
      </c>
      <c r="F184" s="125">
        <v>16</v>
      </c>
      <c r="G184" s="125">
        <v>13</v>
      </c>
      <c r="H184" s="125">
        <v>0</v>
      </c>
      <c r="I184" s="125">
        <v>65</v>
      </c>
      <c r="J184" s="125" t="s">
        <v>148</v>
      </c>
      <c r="K184" s="23">
        <f t="shared" si="2"/>
        <v>0</v>
      </c>
      <c r="L184" s="125">
        <v>0</v>
      </c>
      <c r="M184" s="125">
        <v>0</v>
      </c>
      <c r="N184" s="125">
        <v>0</v>
      </c>
      <c r="O184" s="125">
        <v>90</v>
      </c>
    </row>
    <row r="185" spans="1:15">
      <c r="A185" s="59" t="s">
        <v>437</v>
      </c>
      <c r="B185" s="19">
        <v>135</v>
      </c>
      <c r="C185" s="127" t="s">
        <v>935</v>
      </c>
      <c r="D185" s="37" t="s">
        <v>167</v>
      </c>
      <c r="E185" s="125">
        <v>65</v>
      </c>
      <c r="F185" s="125">
        <v>73</v>
      </c>
      <c r="G185" s="125">
        <v>54</v>
      </c>
      <c r="H185" s="125">
        <v>0</v>
      </c>
      <c r="I185" s="125">
        <v>83</v>
      </c>
      <c r="J185" s="125" t="s">
        <v>148</v>
      </c>
      <c r="K185" s="23">
        <f t="shared" si="2"/>
        <v>0</v>
      </c>
      <c r="L185" s="125">
        <v>0</v>
      </c>
      <c r="M185" s="125">
        <v>0</v>
      </c>
      <c r="N185" s="125">
        <v>0</v>
      </c>
      <c r="O185" s="125">
        <v>81</v>
      </c>
    </row>
    <row r="186" spans="1:15">
      <c r="A186" s="59" t="s">
        <v>86</v>
      </c>
      <c r="B186" s="67">
        <v>92</v>
      </c>
      <c r="C186" s="128" t="s">
        <v>936</v>
      </c>
      <c r="D186" s="37" t="s">
        <v>167</v>
      </c>
      <c r="E186" s="125">
        <v>40</v>
      </c>
      <c r="F186" s="125">
        <v>64</v>
      </c>
      <c r="G186" s="125">
        <v>34</v>
      </c>
      <c r="H186" s="125">
        <v>0</v>
      </c>
      <c r="I186" s="125">
        <v>89</v>
      </c>
      <c r="J186" s="125" t="s">
        <v>148</v>
      </c>
      <c r="K186" s="23">
        <f t="shared" si="2"/>
        <v>0</v>
      </c>
      <c r="L186" s="125">
        <v>0</v>
      </c>
      <c r="M186" s="125">
        <v>0</v>
      </c>
      <c r="N186" s="125">
        <v>0</v>
      </c>
      <c r="O186" s="125">
        <v>79</v>
      </c>
    </row>
    <row r="187" spans="1:15">
      <c r="A187" s="59" t="s">
        <v>510</v>
      </c>
      <c r="B187" s="19">
        <v>186</v>
      </c>
      <c r="C187" s="127" t="s">
        <v>937</v>
      </c>
      <c r="D187" s="37" t="s">
        <v>167</v>
      </c>
      <c r="E187" s="125">
        <v>64</v>
      </c>
      <c r="F187" s="125">
        <v>25</v>
      </c>
      <c r="G187" s="125">
        <v>46</v>
      </c>
      <c r="H187" s="125">
        <v>0</v>
      </c>
      <c r="I187" s="125">
        <v>73</v>
      </c>
      <c r="J187" s="125" t="s">
        <v>148</v>
      </c>
      <c r="K187" s="23">
        <f t="shared" si="2"/>
        <v>0</v>
      </c>
      <c r="L187" s="125">
        <v>0</v>
      </c>
      <c r="M187" s="125">
        <v>0</v>
      </c>
      <c r="N187" s="125">
        <v>0</v>
      </c>
      <c r="O187" s="125">
        <v>86</v>
      </c>
    </row>
    <row r="188" spans="1:15">
      <c r="A188" s="59" t="s">
        <v>522</v>
      </c>
      <c r="B188" s="67">
        <v>184</v>
      </c>
      <c r="C188" s="123" t="s">
        <v>938</v>
      </c>
      <c r="D188" s="37" t="s">
        <v>167</v>
      </c>
      <c r="E188" s="125">
        <v>68</v>
      </c>
      <c r="F188" s="125">
        <v>70</v>
      </c>
      <c r="G188" s="125">
        <v>54</v>
      </c>
      <c r="H188" s="125">
        <v>0</v>
      </c>
      <c r="I188" s="125">
        <v>73</v>
      </c>
      <c r="J188" s="125" t="s">
        <v>145</v>
      </c>
      <c r="K188" s="23">
        <f t="shared" si="2"/>
        <v>1</v>
      </c>
      <c r="L188" s="125">
        <v>0</v>
      </c>
      <c r="M188" s="125">
        <v>0</v>
      </c>
      <c r="N188" s="125">
        <v>0</v>
      </c>
      <c r="O188" s="125">
        <v>65</v>
      </c>
    </row>
    <row r="189" spans="1:15">
      <c r="A189" s="59" t="s">
        <v>397</v>
      </c>
      <c r="B189" s="19">
        <v>203</v>
      </c>
      <c r="C189" s="126" t="s">
        <v>939</v>
      </c>
      <c r="D189" s="37" t="s">
        <v>167</v>
      </c>
      <c r="E189" s="125">
        <v>73</v>
      </c>
      <c r="F189" s="125">
        <v>40</v>
      </c>
      <c r="G189" s="125">
        <v>71</v>
      </c>
      <c r="H189" s="125">
        <v>0</v>
      </c>
      <c r="I189" s="125">
        <v>70</v>
      </c>
      <c r="J189" s="125" t="s">
        <v>145</v>
      </c>
      <c r="K189" s="23">
        <f t="shared" si="2"/>
        <v>1</v>
      </c>
      <c r="L189" s="125">
        <v>1000</v>
      </c>
      <c r="M189" s="125">
        <v>500</v>
      </c>
      <c r="N189" s="125">
        <v>400</v>
      </c>
      <c r="O189" s="125">
        <v>69</v>
      </c>
    </row>
    <row r="190" spans="1:15">
      <c r="A190" s="59" t="s">
        <v>413</v>
      </c>
      <c r="B190" s="19">
        <v>236</v>
      </c>
      <c r="C190" s="127" t="s">
        <v>940</v>
      </c>
      <c r="D190" s="37" t="s">
        <v>167</v>
      </c>
      <c r="E190" s="125">
        <v>96</v>
      </c>
      <c r="F190" s="125">
        <v>15</v>
      </c>
      <c r="G190" s="125">
        <v>96</v>
      </c>
      <c r="H190" s="125">
        <v>0</v>
      </c>
      <c r="I190" s="125">
        <v>23</v>
      </c>
      <c r="J190" s="125" t="s">
        <v>151</v>
      </c>
      <c r="K190" s="23">
        <f t="shared" si="2"/>
        <v>2</v>
      </c>
      <c r="L190" s="125">
        <v>0</v>
      </c>
      <c r="M190" s="125">
        <v>0</v>
      </c>
      <c r="N190" s="125">
        <v>0</v>
      </c>
      <c r="O190" s="125">
        <v>63</v>
      </c>
    </row>
    <row r="191" spans="1:15">
      <c r="A191" s="59" t="s">
        <v>517</v>
      </c>
      <c r="B191" s="19">
        <v>185</v>
      </c>
      <c r="C191" s="123" t="s">
        <v>941</v>
      </c>
      <c r="D191" s="124" t="s">
        <v>144</v>
      </c>
      <c r="E191" s="125">
        <v>74</v>
      </c>
      <c r="F191" s="125">
        <v>64</v>
      </c>
      <c r="G191" s="125">
        <v>68</v>
      </c>
      <c r="H191" s="125">
        <v>100</v>
      </c>
      <c r="I191" s="125">
        <v>73</v>
      </c>
      <c r="J191" s="125" t="s">
        <v>151</v>
      </c>
      <c r="K191" s="23">
        <f t="shared" si="2"/>
        <v>2</v>
      </c>
      <c r="L191" s="125">
        <v>0</v>
      </c>
      <c r="M191" s="125">
        <v>0</v>
      </c>
      <c r="N191" s="125">
        <v>0</v>
      </c>
      <c r="O191" s="125">
        <v>75</v>
      </c>
    </row>
    <row r="192" spans="1:15">
      <c r="A192" s="50" t="s">
        <v>465</v>
      </c>
      <c r="B192" s="19">
        <v>66</v>
      </c>
      <c r="C192" s="123" t="s">
        <v>942</v>
      </c>
      <c r="D192" s="129" t="s">
        <v>167</v>
      </c>
      <c r="E192" s="125">
        <v>95</v>
      </c>
      <c r="F192" s="125">
        <v>70</v>
      </c>
      <c r="G192" s="125">
        <v>96</v>
      </c>
      <c r="H192" s="125">
        <v>0</v>
      </c>
      <c r="I192" s="125">
        <v>97</v>
      </c>
      <c r="J192" s="125" t="s">
        <v>151</v>
      </c>
      <c r="K192" s="23">
        <f t="shared" si="2"/>
        <v>2</v>
      </c>
      <c r="L192" s="125">
        <v>500</v>
      </c>
      <c r="M192" s="125">
        <v>200</v>
      </c>
      <c r="N192" s="125">
        <v>200</v>
      </c>
      <c r="O192" s="125">
        <v>28</v>
      </c>
    </row>
    <row r="193" spans="1:15">
      <c r="A193" s="59" t="s">
        <v>579</v>
      </c>
      <c r="B193" s="19">
        <v>229</v>
      </c>
      <c r="C193" s="123" t="s">
        <v>943</v>
      </c>
      <c r="D193" s="124" t="s">
        <v>167</v>
      </c>
      <c r="E193" s="125">
        <v>79</v>
      </c>
      <c r="F193" s="125">
        <v>67</v>
      </c>
      <c r="G193" s="125">
        <v>71</v>
      </c>
      <c r="H193" s="125">
        <v>0</v>
      </c>
      <c r="I193" s="125">
        <v>50</v>
      </c>
      <c r="J193" s="125" t="s">
        <v>145</v>
      </c>
      <c r="K193" s="23">
        <f t="shared" ref="K193:K255" si="3">IF(J193="平",0,IF(J193="水",1,2))</f>
        <v>1</v>
      </c>
      <c r="L193" s="125">
        <v>500</v>
      </c>
      <c r="M193" s="125">
        <v>200</v>
      </c>
      <c r="N193" s="125">
        <v>200</v>
      </c>
      <c r="O193" s="125">
        <v>41</v>
      </c>
    </row>
    <row r="194" spans="1:15">
      <c r="A194" s="59" t="s">
        <v>547</v>
      </c>
      <c r="B194" s="19">
        <v>145</v>
      </c>
      <c r="C194" s="126" t="s">
        <v>944</v>
      </c>
      <c r="D194" s="37" t="s">
        <v>167</v>
      </c>
      <c r="E194" s="125">
        <v>79</v>
      </c>
      <c r="F194" s="125">
        <v>57</v>
      </c>
      <c r="G194" s="125">
        <v>76</v>
      </c>
      <c r="H194" s="125">
        <v>0</v>
      </c>
      <c r="I194" s="125">
        <v>80</v>
      </c>
      <c r="J194" s="125" t="s">
        <v>145</v>
      </c>
      <c r="K194" s="23">
        <f t="shared" si="3"/>
        <v>1</v>
      </c>
      <c r="L194" s="125">
        <v>500</v>
      </c>
      <c r="M194" s="125">
        <v>200</v>
      </c>
      <c r="N194" s="125">
        <v>200</v>
      </c>
      <c r="O194" s="125">
        <v>80</v>
      </c>
    </row>
    <row r="195" spans="1:15">
      <c r="A195" s="59" t="s">
        <v>571</v>
      </c>
      <c r="B195" s="19">
        <v>116</v>
      </c>
      <c r="C195" s="123" t="s">
        <v>945</v>
      </c>
      <c r="D195" s="124" t="s">
        <v>167</v>
      </c>
      <c r="E195" s="125">
        <v>71</v>
      </c>
      <c r="F195" s="125">
        <v>56</v>
      </c>
      <c r="G195" s="125">
        <v>44</v>
      </c>
      <c r="H195" s="125">
        <v>0</v>
      </c>
      <c r="I195" s="125">
        <v>86</v>
      </c>
      <c r="J195" s="125" t="s">
        <v>145</v>
      </c>
      <c r="K195" s="23">
        <f t="shared" si="3"/>
        <v>1</v>
      </c>
      <c r="L195" s="125">
        <v>500</v>
      </c>
      <c r="M195" s="125">
        <v>200</v>
      </c>
      <c r="N195" s="125">
        <v>200</v>
      </c>
      <c r="O195" s="125">
        <v>47</v>
      </c>
    </row>
    <row r="196" spans="1:15">
      <c r="A196" s="59" t="s">
        <v>94</v>
      </c>
      <c r="B196" s="19">
        <v>140</v>
      </c>
      <c r="C196" s="126" t="s">
        <v>946</v>
      </c>
      <c r="D196" s="37" t="s">
        <v>167</v>
      </c>
      <c r="E196" s="125">
        <v>64</v>
      </c>
      <c r="F196" s="125">
        <v>69</v>
      </c>
      <c r="G196" s="125">
        <v>69</v>
      </c>
      <c r="H196" s="125">
        <v>0</v>
      </c>
      <c r="I196" s="125">
        <v>82</v>
      </c>
      <c r="J196" s="125" t="s">
        <v>145</v>
      </c>
      <c r="K196" s="23">
        <f t="shared" si="3"/>
        <v>1</v>
      </c>
      <c r="L196" s="125">
        <v>0</v>
      </c>
      <c r="M196" s="125">
        <v>0</v>
      </c>
      <c r="N196" s="125">
        <v>0</v>
      </c>
      <c r="O196" s="125">
        <v>54</v>
      </c>
    </row>
    <row r="197" spans="1:15">
      <c r="A197" s="59" t="s">
        <v>554</v>
      </c>
      <c r="B197" s="67">
        <v>40</v>
      </c>
      <c r="C197" s="128" t="s">
        <v>947</v>
      </c>
      <c r="D197" s="37" t="s">
        <v>144</v>
      </c>
      <c r="E197" s="125">
        <v>84</v>
      </c>
      <c r="F197" s="125">
        <v>63</v>
      </c>
      <c r="G197" s="125">
        <v>79</v>
      </c>
      <c r="H197" s="125">
        <v>100</v>
      </c>
      <c r="I197" s="125">
        <v>84</v>
      </c>
      <c r="J197" s="125" t="s">
        <v>151</v>
      </c>
      <c r="K197" s="23">
        <f t="shared" si="3"/>
        <v>2</v>
      </c>
      <c r="L197" s="125">
        <v>0</v>
      </c>
      <c r="M197" s="125">
        <v>0</v>
      </c>
      <c r="N197" s="125">
        <v>0</v>
      </c>
      <c r="O197" s="125">
        <v>79</v>
      </c>
    </row>
    <row r="198" spans="1:15">
      <c r="A198" s="59" t="s">
        <v>10</v>
      </c>
      <c r="B198" s="19">
        <v>0</v>
      </c>
      <c r="C198" s="123" t="s">
        <v>948</v>
      </c>
      <c r="D198" s="124" t="s">
        <v>144</v>
      </c>
      <c r="E198" s="125">
        <v>77</v>
      </c>
      <c r="F198" s="125">
        <v>42</v>
      </c>
      <c r="G198" s="125">
        <v>66</v>
      </c>
      <c r="H198" s="125">
        <v>100</v>
      </c>
      <c r="I198" s="125">
        <v>255</v>
      </c>
      <c r="J198" s="125" t="s">
        <v>151</v>
      </c>
      <c r="K198" s="23">
        <f t="shared" si="3"/>
        <v>2</v>
      </c>
      <c r="L198" s="125">
        <v>0</v>
      </c>
      <c r="M198" s="125">
        <v>0</v>
      </c>
      <c r="N198" s="125">
        <v>0</v>
      </c>
      <c r="O198" s="125">
        <v>80</v>
      </c>
    </row>
    <row r="199" spans="1:15">
      <c r="A199" s="59" t="s">
        <v>587</v>
      </c>
      <c r="B199" s="19">
        <v>114</v>
      </c>
      <c r="C199" s="126" t="s">
        <v>949</v>
      </c>
      <c r="D199" s="37" t="s">
        <v>167</v>
      </c>
      <c r="E199" s="125">
        <v>69</v>
      </c>
      <c r="F199" s="125">
        <v>65</v>
      </c>
      <c r="G199" s="125">
        <v>54</v>
      </c>
      <c r="H199" s="125">
        <v>0</v>
      </c>
      <c r="I199" s="125">
        <v>86</v>
      </c>
      <c r="J199" s="125" t="s">
        <v>145</v>
      </c>
      <c r="K199" s="23">
        <f t="shared" si="3"/>
        <v>1</v>
      </c>
      <c r="L199" s="125">
        <v>0</v>
      </c>
      <c r="M199" s="125">
        <v>0</v>
      </c>
      <c r="N199" s="125">
        <v>0</v>
      </c>
      <c r="O199" s="125">
        <v>49</v>
      </c>
    </row>
    <row r="200" spans="1:15">
      <c r="A200" s="59" t="s">
        <v>97</v>
      </c>
      <c r="B200" s="67">
        <v>142</v>
      </c>
      <c r="C200" s="123" t="s">
        <v>950</v>
      </c>
      <c r="D200" s="37" t="s">
        <v>167</v>
      </c>
      <c r="E200" s="125">
        <v>68</v>
      </c>
      <c r="F200" s="125">
        <v>73</v>
      </c>
      <c r="G200" s="125">
        <v>53</v>
      </c>
      <c r="H200" s="125">
        <v>0</v>
      </c>
      <c r="I200" s="125">
        <v>81</v>
      </c>
      <c r="J200" s="125" t="s">
        <v>145</v>
      </c>
      <c r="K200" s="23">
        <f t="shared" si="3"/>
        <v>1</v>
      </c>
      <c r="L200" s="125">
        <v>0</v>
      </c>
      <c r="M200" s="125">
        <v>0</v>
      </c>
      <c r="N200" s="125">
        <v>0</v>
      </c>
      <c r="O200" s="125">
        <v>67</v>
      </c>
    </row>
    <row r="201" spans="1:15">
      <c r="A201" s="59" t="s">
        <v>88</v>
      </c>
      <c r="B201" s="19">
        <v>138</v>
      </c>
      <c r="C201" s="127" t="s">
        <v>951</v>
      </c>
      <c r="D201" s="37" t="s">
        <v>144</v>
      </c>
      <c r="E201" s="125">
        <v>80</v>
      </c>
      <c r="F201" s="125">
        <v>63</v>
      </c>
      <c r="G201" s="125">
        <v>50</v>
      </c>
      <c r="H201" s="125">
        <v>100</v>
      </c>
      <c r="I201" s="125">
        <v>83</v>
      </c>
      <c r="J201" s="125" t="s">
        <v>145</v>
      </c>
      <c r="K201" s="23">
        <f t="shared" si="3"/>
        <v>1</v>
      </c>
      <c r="L201" s="125">
        <v>0</v>
      </c>
      <c r="M201" s="125">
        <v>0</v>
      </c>
      <c r="N201" s="125">
        <v>0</v>
      </c>
      <c r="O201" s="125">
        <v>65</v>
      </c>
    </row>
    <row r="202" spans="1:15">
      <c r="A202" s="59" t="s">
        <v>505</v>
      </c>
      <c r="B202" s="19">
        <v>46</v>
      </c>
      <c r="C202" s="127" t="s">
        <v>952</v>
      </c>
      <c r="D202" s="37" t="s">
        <v>144</v>
      </c>
      <c r="E202" s="125">
        <v>77</v>
      </c>
      <c r="F202" s="125">
        <v>49</v>
      </c>
      <c r="G202" s="125">
        <v>67</v>
      </c>
      <c r="H202" s="125">
        <v>100</v>
      </c>
      <c r="I202" s="125">
        <v>77</v>
      </c>
      <c r="J202" s="125" t="s">
        <v>151</v>
      </c>
      <c r="K202" s="23">
        <f t="shared" si="3"/>
        <v>2</v>
      </c>
      <c r="L202" s="125">
        <v>0</v>
      </c>
      <c r="M202" s="125">
        <v>0</v>
      </c>
      <c r="N202" s="125">
        <v>0</v>
      </c>
      <c r="O202" s="125">
        <v>41</v>
      </c>
    </row>
    <row r="203" spans="1:15">
      <c r="A203" s="59" t="s">
        <v>482</v>
      </c>
      <c r="B203" s="19">
        <v>50</v>
      </c>
      <c r="C203" s="123" t="s">
        <v>953</v>
      </c>
      <c r="D203" s="124" t="s">
        <v>144</v>
      </c>
      <c r="E203" s="125">
        <v>78</v>
      </c>
      <c r="F203" s="125">
        <v>39</v>
      </c>
      <c r="G203" s="125">
        <v>69</v>
      </c>
      <c r="H203" s="125">
        <v>100</v>
      </c>
      <c r="I203" s="125">
        <v>71</v>
      </c>
      <c r="J203" s="125" t="s">
        <v>151</v>
      </c>
      <c r="K203" s="23">
        <f t="shared" si="3"/>
        <v>2</v>
      </c>
      <c r="L203" s="125">
        <v>0</v>
      </c>
      <c r="M203" s="125">
        <v>0</v>
      </c>
      <c r="N203" s="125">
        <v>0</v>
      </c>
      <c r="O203" s="125">
        <v>69</v>
      </c>
    </row>
    <row r="204" spans="1:15">
      <c r="A204" s="59" t="s">
        <v>518</v>
      </c>
      <c r="B204" s="19">
        <v>85</v>
      </c>
      <c r="C204" s="123" t="s">
        <v>954</v>
      </c>
      <c r="D204" s="124" t="s">
        <v>167</v>
      </c>
      <c r="E204" s="125">
        <v>77</v>
      </c>
      <c r="F204" s="125">
        <v>49</v>
      </c>
      <c r="G204" s="125">
        <v>73</v>
      </c>
      <c r="H204" s="125">
        <v>0</v>
      </c>
      <c r="I204" s="125">
        <v>91</v>
      </c>
      <c r="J204" s="125" t="s">
        <v>151</v>
      </c>
      <c r="K204" s="23">
        <f t="shared" si="3"/>
        <v>2</v>
      </c>
      <c r="L204" s="125">
        <v>0</v>
      </c>
      <c r="M204" s="125">
        <v>0</v>
      </c>
      <c r="N204" s="125">
        <v>0</v>
      </c>
      <c r="O204" s="125">
        <v>60</v>
      </c>
    </row>
    <row r="205" spans="1:15">
      <c r="A205" s="59" t="s">
        <v>603</v>
      </c>
      <c r="B205" s="19">
        <v>72</v>
      </c>
      <c r="C205" s="126" t="s">
        <v>955</v>
      </c>
      <c r="D205" s="37" t="s">
        <v>167</v>
      </c>
      <c r="E205" s="125">
        <v>80</v>
      </c>
      <c r="F205" s="125">
        <v>80</v>
      </c>
      <c r="G205" s="125">
        <v>79</v>
      </c>
      <c r="H205" s="125">
        <v>0</v>
      </c>
      <c r="I205" s="125">
        <v>93</v>
      </c>
      <c r="J205" s="125" t="s">
        <v>145</v>
      </c>
      <c r="K205" s="23">
        <f t="shared" si="3"/>
        <v>1</v>
      </c>
      <c r="L205" s="125">
        <v>0</v>
      </c>
      <c r="M205" s="125">
        <v>0</v>
      </c>
      <c r="N205" s="125">
        <v>0</v>
      </c>
      <c r="O205" s="125">
        <v>51</v>
      </c>
    </row>
    <row r="206" spans="1:15">
      <c r="A206" s="59" t="s">
        <v>181</v>
      </c>
      <c r="B206" s="19">
        <v>13</v>
      </c>
      <c r="C206" s="127" t="s">
        <v>956</v>
      </c>
      <c r="D206" s="37" t="s">
        <v>987</v>
      </c>
      <c r="E206" s="125">
        <v>95</v>
      </c>
      <c r="F206" s="125">
        <v>30</v>
      </c>
      <c r="G206" s="125">
        <v>97</v>
      </c>
      <c r="H206" s="125">
        <v>100</v>
      </c>
      <c r="I206" s="125">
        <v>99</v>
      </c>
      <c r="J206" s="125" t="s">
        <v>151</v>
      </c>
      <c r="K206" s="23">
        <f t="shared" si="3"/>
        <v>2</v>
      </c>
      <c r="L206" s="125">
        <v>0</v>
      </c>
      <c r="M206" s="125">
        <v>0</v>
      </c>
      <c r="N206" s="125">
        <v>0</v>
      </c>
      <c r="O206" s="125">
        <v>64</v>
      </c>
    </row>
    <row r="207" spans="1:15">
      <c r="A207" s="59" t="s">
        <v>477</v>
      </c>
      <c r="B207" s="19">
        <v>32</v>
      </c>
      <c r="C207" s="123" t="s">
        <v>957</v>
      </c>
      <c r="D207" s="124" t="s">
        <v>144</v>
      </c>
      <c r="E207" s="125">
        <v>72</v>
      </c>
      <c r="F207" s="125">
        <v>96</v>
      </c>
      <c r="G207" s="125">
        <v>69</v>
      </c>
      <c r="H207" s="125">
        <v>100</v>
      </c>
      <c r="I207" s="125">
        <v>88</v>
      </c>
      <c r="J207" s="125" t="s">
        <v>151</v>
      </c>
      <c r="K207" s="23">
        <f t="shared" si="3"/>
        <v>2</v>
      </c>
      <c r="L207" s="125">
        <v>0</v>
      </c>
      <c r="M207" s="125">
        <v>0</v>
      </c>
      <c r="N207" s="125">
        <v>0</v>
      </c>
      <c r="O207" s="125">
        <v>68</v>
      </c>
    </row>
    <row r="208" spans="1:15">
      <c r="A208" s="59" t="s">
        <v>494</v>
      </c>
      <c r="B208" s="19">
        <v>49</v>
      </c>
      <c r="C208" s="126" t="s">
        <v>958</v>
      </c>
      <c r="D208" s="37" t="s">
        <v>144</v>
      </c>
      <c r="E208" s="125">
        <v>75</v>
      </c>
      <c r="F208" s="125">
        <v>70</v>
      </c>
      <c r="G208" s="125">
        <v>82</v>
      </c>
      <c r="H208" s="125">
        <v>100</v>
      </c>
      <c r="I208" s="125">
        <v>72</v>
      </c>
      <c r="J208" s="125" t="s">
        <v>151</v>
      </c>
      <c r="K208" s="23">
        <f t="shared" si="3"/>
        <v>2</v>
      </c>
      <c r="L208" s="125">
        <v>0</v>
      </c>
      <c r="M208" s="125">
        <v>0</v>
      </c>
      <c r="N208" s="125">
        <v>0</v>
      </c>
      <c r="O208" s="125">
        <v>66</v>
      </c>
    </row>
    <row r="209" spans="1:15">
      <c r="A209" s="59" t="s">
        <v>560</v>
      </c>
      <c r="B209" s="19">
        <v>25</v>
      </c>
      <c r="C209" s="123" t="s">
        <v>959</v>
      </c>
      <c r="D209" s="124" t="s">
        <v>144</v>
      </c>
      <c r="E209" s="125">
        <v>87</v>
      </c>
      <c r="F209" s="125">
        <v>52</v>
      </c>
      <c r="G209" s="125">
        <v>75</v>
      </c>
      <c r="H209" s="125">
        <v>100</v>
      </c>
      <c r="I209" s="125">
        <v>92</v>
      </c>
      <c r="J209" s="125" t="s">
        <v>145</v>
      </c>
      <c r="K209" s="23">
        <f t="shared" si="3"/>
        <v>1</v>
      </c>
      <c r="L209" s="125">
        <v>0</v>
      </c>
      <c r="M209" s="125">
        <v>0</v>
      </c>
      <c r="N209" s="125">
        <v>0</v>
      </c>
      <c r="O209" s="125">
        <v>71</v>
      </c>
    </row>
    <row r="210" spans="1:15">
      <c r="A210" s="59" t="s">
        <v>203</v>
      </c>
      <c r="B210" s="67">
        <v>26</v>
      </c>
      <c r="C210" s="128" t="s">
        <v>960</v>
      </c>
      <c r="D210" s="37" t="s">
        <v>144</v>
      </c>
      <c r="E210" s="125">
        <v>70</v>
      </c>
      <c r="F210" s="125">
        <v>91</v>
      </c>
      <c r="G210" s="125">
        <v>62</v>
      </c>
      <c r="H210" s="125">
        <v>100</v>
      </c>
      <c r="I210" s="125">
        <v>90</v>
      </c>
      <c r="J210" s="125" t="s">
        <v>148</v>
      </c>
      <c r="K210" s="23">
        <f t="shared" si="3"/>
        <v>0</v>
      </c>
      <c r="L210" s="125">
        <v>0</v>
      </c>
      <c r="M210" s="125">
        <v>0</v>
      </c>
      <c r="N210" s="125">
        <v>0</v>
      </c>
      <c r="O210" s="125">
        <v>70</v>
      </c>
    </row>
    <row r="211" spans="1:15">
      <c r="A211" s="59" t="s">
        <v>449</v>
      </c>
      <c r="B211" s="19">
        <v>53</v>
      </c>
      <c r="C211" s="123" t="s">
        <v>961</v>
      </c>
      <c r="D211" s="124" t="s">
        <v>144</v>
      </c>
      <c r="E211" s="125">
        <v>87</v>
      </c>
      <c r="F211" s="125">
        <v>75</v>
      </c>
      <c r="G211" s="125">
        <v>72</v>
      </c>
      <c r="H211" s="125">
        <v>100</v>
      </c>
      <c r="I211" s="125">
        <v>68</v>
      </c>
      <c r="J211" s="125" t="s">
        <v>148</v>
      </c>
      <c r="K211" s="23">
        <f t="shared" si="3"/>
        <v>0</v>
      </c>
      <c r="L211" s="125">
        <v>0</v>
      </c>
      <c r="M211" s="125">
        <v>0</v>
      </c>
      <c r="N211" s="125">
        <v>0</v>
      </c>
      <c r="O211" s="125">
        <v>45</v>
      </c>
    </row>
    <row r="212" spans="1:15">
      <c r="A212" s="59" t="s">
        <v>591</v>
      </c>
      <c r="B212" s="19">
        <v>34</v>
      </c>
      <c r="C212" s="123" t="s">
        <v>962</v>
      </c>
      <c r="D212" s="124" t="s">
        <v>144</v>
      </c>
      <c r="E212" s="125">
        <v>85</v>
      </c>
      <c r="F212" s="125">
        <v>70</v>
      </c>
      <c r="G212" s="125">
        <v>77</v>
      </c>
      <c r="H212" s="125">
        <v>100</v>
      </c>
      <c r="I212" s="125">
        <v>88</v>
      </c>
      <c r="J212" s="125" t="s">
        <v>148</v>
      </c>
      <c r="K212" s="23">
        <f t="shared" si="3"/>
        <v>0</v>
      </c>
      <c r="L212" s="125">
        <v>500</v>
      </c>
      <c r="M212" s="125">
        <v>200</v>
      </c>
      <c r="N212" s="125">
        <v>200</v>
      </c>
      <c r="O212" s="125">
        <v>60</v>
      </c>
    </row>
    <row r="213" spans="1:15">
      <c r="A213" s="59" t="s">
        <v>481</v>
      </c>
      <c r="B213" s="19">
        <v>215</v>
      </c>
      <c r="C213" s="126" t="s">
        <v>124</v>
      </c>
      <c r="D213" s="37" t="s">
        <v>167</v>
      </c>
      <c r="E213" s="125">
        <v>99</v>
      </c>
      <c r="F213" s="125">
        <v>85</v>
      </c>
      <c r="G213" s="125">
        <v>99</v>
      </c>
      <c r="H213" s="125">
        <v>0</v>
      </c>
      <c r="I213" s="125">
        <v>66</v>
      </c>
      <c r="J213" s="125" t="s">
        <v>151</v>
      </c>
      <c r="K213" s="23">
        <f t="shared" si="3"/>
        <v>2</v>
      </c>
      <c r="L213" s="125">
        <v>1000</v>
      </c>
      <c r="M213" s="125">
        <v>500</v>
      </c>
      <c r="N213" s="125">
        <v>400</v>
      </c>
      <c r="O213" s="125">
        <v>10</v>
      </c>
    </row>
    <row r="214" spans="1:15">
      <c r="A214" s="59" t="s">
        <v>514</v>
      </c>
      <c r="B214" s="19">
        <v>4</v>
      </c>
      <c r="C214" s="126" t="s">
        <v>963</v>
      </c>
      <c r="D214" s="37" t="s">
        <v>144</v>
      </c>
      <c r="E214" s="125">
        <v>70</v>
      </c>
      <c r="F214" s="125">
        <v>81</v>
      </c>
      <c r="G214" s="125">
        <v>69</v>
      </c>
      <c r="H214" s="125">
        <v>100</v>
      </c>
      <c r="I214" s="125">
        <v>255</v>
      </c>
      <c r="J214" s="125" t="s">
        <v>145</v>
      </c>
      <c r="K214" s="23">
        <f t="shared" si="3"/>
        <v>1</v>
      </c>
      <c r="L214" s="125">
        <v>0</v>
      </c>
      <c r="M214" s="125">
        <v>0</v>
      </c>
      <c r="N214" s="125">
        <v>0</v>
      </c>
      <c r="O214" s="125">
        <v>69</v>
      </c>
    </row>
    <row r="215" spans="1:15">
      <c r="A215" s="59" t="s">
        <v>588</v>
      </c>
      <c r="B215" s="19">
        <v>177</v>
      </c>
      <c r="C215" s="126" t="s">
        <v>964</v>
      </c>
      <c r="D215" s="37" t="s">
        <v>167</v>
      </c>
      <c r="E215" s="125">
        <v>61</v>
      </c>
      <c r="F215" s="125">
        <v>34</v>
      </c>
      <c r="G215" s="125">
        <v>52</v>
      </c>
      <c r="H215" s="125">
        <v>0</v>
      </c>
      <c r="I215" s="125">
        <v>75</v>
      </c>
      <c r="J215" s="125" t="s">
        <v>148</v>
      </c>
      <c r="K215" s="23">
        <f t="shared" si="3"/>
        <v>0</v>
      </c>
      <c r="L215" s="125">
        <v>0</v>
      </c>
      <c r="M215" s="125">
        <v>0</v>
      </c>
      <c r="N215" s="125">
        <v>0</v>
      </c>
      <c r="O215" s="125">
        <v>68</v>
      </c>
    </row>
    <row r="216" spans="1:15">
      <c r="A216" s="59" t="s">
        <v>584</v>
      </c>
      <c r="B216" s="67">
        <v>228</v>
      </c>
      <c r="C216" s="123" t="s">
        <v>965</v>
      </c>
      <c r="D216" s="124" t="s">
        <v>167</v>
      </c>
      <c r="E216" s="125">
        <v>54</v>
      </c>
      <c r="F216" s="125">
        <v>59</v>
      </c>
      <c r="G216" s="125">
        <v>34</v>
      </c>
      <c r="H216" s="125">
        <v>0</v>
      </c>
      <c r="I216" s="125">
        <v>59</v>
      </c>
      <c r="J216" s="125" t="s">
        <v>148</v>
      </c>
      <c r="K216" s="23">
        <f t="shared" si="3"/>
        <v>0</v>
      </c>
      <c r="L216" s="125">
        <v>0</v>
      </c>
      <c r="M216" s="125">
        <v>0</v>
      </c>
      <c r="N216" s="125">
        <v>0</v>
      </c>
      <c r="O216" s="125">
        <v>42</v>
      </c>
    </row>
    <row r="217" spans="1:15">
      <c r="A217" s="59" t="s">
        <v>325</v>
      </c>
      <c r="B217" s="19">
        <v>165</v>
      </c>
      <c r="C217" s="127" t="s">
        <v>966</v>
      </c>
      <c r="D217" s="37" t="s">
        <v>167</v>
      </c>
      <c r="E217" s="125">
        <v>93</v>
      </c>
      <c r="F217" s="125">
        <v>60</v>
      </c>
      <c r="G217" s="125">
        <v>97</v>
      </c>
      <c r="H217" s="125">
        <v>0</v>
      </c>
      <c r="I217" s="125">
        <v>77</v>
      </c>
      <c r="J217" s="125" t="s">
        <v>151</v>
      </c>
      <c r="K217" s="23">
        <f t="shared" si="3"/>
        <v>2</v>
      </c>
      <c r="L217" s="125">
        <v>500</v>
      </c>
      <c r="M217" s="125">
        <v>200</v>
      </c>
      <c r="N217" s="125">
        <v>200</v>
      </c>
      <c r="O217" s="125">
        <v>50</v>
      </c>
    </row>
    <row r="218" spans="1:15">
      <c r="A218" s="59" t="s">
        <v>568</v>
      </c>
      <c r="B218" s="19">
        <v>172</v>
      </c>
      <c r="C218" s="123" t="s">
        <v>967</v>
      </c>
      <c r="D218" s="124" t="s">
        <v>167</v>
      </c>
      <c r="E218" s="125">
        <v>91</v>
      </c>
      <c r="F218" s="125">
        <v>67</v>
      </c>
      <c r="G218" s="125">
        <v>84</v>
      </c>
      <c r="H218" s="125">
        <v>0</v>
      </c>
      <c r="I218" s="125">
        <v>75</v>
      </c>
      <c r="J218" s="125" t="s">
        <v>151</v>
      </c>
      <c r="K218" s="23">
        <f t="shared" si="3"/>
        <v>2</v>
      </c>
      <c r="L218" s="125">
        <v>500</v>
      </c>
      <c r="M218" s="125">
        <v>200</v>
      </c>
      <c r="N218" s="125">
        <v>200</v>
      </c>
      <c r="O218" s="125">
        <v>65</v>
      </c>
    </row>
    <row r="219" spans="1:15">
      <c r="A219" s="59" t="s">
        <v>353</v>
      </c>
      <c r="B219" s="19">
        <v>192</v>
      </c>
      <c r="C219" s="123" t="s">
        <v>968</v>
      </c>
      <c r="D219" s="124" t="s">
        <v>167</v>
      </c>
      <c r="E219" s="125">
        <v>45</v>
      </c>
      <c r="F219" s="125">
        <v>86</v>
      </c>
      <c r="G219" s="125">
        <v>23</v>
      </c>
      <c r="H219" s="125">
        <v>0</v>
      </c>
      <c r="I219" s="125">
        <v>71</v>
      </c>
      <c r="J219" s="125" t="s">
        <v>148</v>
      </c>
      <c r="K219" s="23">
        <f t="shared" si="3"/>
        <v>0</v>
      </c>
      <c r="L219" s="125">
        <v>0</v>
      </c>
      <c r="M219" s="125">
        <v>0</v>
      </c>
      <c r="N219" s="125">
        <v>0</v>
      </c>
      <c r="O219" s="125">
        <v>46</v>
      </c>
    </row>
    <row r="220" spans="1:15">
      <c r="A220" s="59" t="s">
        <v>233</v>
      </c>
      <c r="B220" s="19">
        <v>43</v>
      </c>
      <c r="C220" s="123" t="s">
        <v>969</v>
      </c>
      <c r="D220" s="124" t="s">
        <v>144</v>
      </c>
      <c r="E220" s="125">
        <v>81</v>
      </c>
      <c r="F220" s="125">
        <v>53</v>
      </c>
      <c r="G220" s="125">
        <v>60</v>
      </c>
      <c r="H220" s="125">
        <v>100</v>
      </c>
      <c r="I220" s="125">
        <v>80</v>
      </c>
      <c r="J220" s="125" t="s">
        <v>148</v>
      </c>
      <c r="K220" s="23">
        <f t="shared" si="3"/>
        <v>0</v>
      </c>
      <c r="L220" s="125">
        <v>0</v>
      </c>
      <c r="M220" s="125">
        <v>0</v>
      </c>
      <c r="N220" s="125">
        <v>0</v>
      </c>
      <c r="O220" s="125">
        <v>69</v>
      </c>
    </row>
    <row r="221" spans="1:15">
      <c r="A221" s="59" t="s">
        <v>570</v>
      </c>
      <c r="B221" s="19">
        <v>209</v>
      </c>
      <c r="C221" s="126" t="s">
        <v>970</v>
      </c>
      <c r="D221" s="37" t="s">
        <v>167</v>
      </c>
      <c r="E221" s="125">
        <v>93</v>
      </c>
      <c r="F221" s="125">
        <v>47</v>
      </c>
      <c r="G221" s="125">
        <v>90</v>
      </c>
      <c r="H221" s="125">
        <v>0</v>
      </c>
      <c r="I221" s="125">
        <v>68</v>
      </c>
      <c r="J221" s="125" t="s">
        <v>151</v>
      </c>
      <c r="K221" s="23">
        <f t="shared" si="3"/>
        <v>2</v>
      </c>
      <c r="L221" s="125">
        <v>500</v>
      </c>
      <c r="M221" s="125">
        <v>200</v>
      </c>
      <c r="N221" s="125">
        <v>200</v>
      </c>
      <c r="O221" s="125">
        <v>50</v>
      </c>
    </row>
    <row r="222" spans="1:15">
      <c r="A222" s="59" t="s">
        <v>401</v>
      </c>
      <c r="B222" s="19">
        <v>204</v>
      </c>
      <c r="C222" s="123" t="s">
        <v>971</v>
      </c>
      <c r="D222" s="124" t="s">
        <v>144</v>
      </c>
      <c r="E222" s="125">
        <v>75</v>
      </c>
      <c r="F222" s="125">
        <v>26</v>
      </c>
      <c r="G222" s="125">
        <v>70</v>
      </c>
      <c r="H222" s="125">
        <v>100</v>
      </c>
      <c r="I222" s="125">
        <v>70</v>
      </c>
      <c r="J222" s="125" t="s">
        <v>151</v>
      </c>
      <c r="K222" s="23">
        <f t="shared" si="3"/>
        <v>2</v>
      </c>
      <c r="L222" s="125">
        <v>500</v>
      </c>
      <c r="M222" s="125">
        <v>200</v>
      </c>
      <c r="N222" s="125">
        <v>200</v>
      </c>
      <c r="O222" s="125">
        <v>64</v>
      </c>
    </row>
    <row r="223" spans="1:15">
      <c r="A223" s="59" t="s">
        <v>532</v>
      </c>
      <c r="B223" s="19">
        <v>80</v>
      </c>
      <c r="C223" s="126" t="s">
        <v>972</v>
      </c>
      <c r="D223" s="37" t="s">
        <v>167</v>
      </c>
      <c r="E223" s="125">
        <v>95</v>
      </c>
      <c r="F223" s="125">
        <v>18</v>
      </c>
      <c r="G223" s="125">
        <v>47</v>
      </c>
      <c r="H223" s="125">
        <v>0</v>
      </c>
      <c r="I223" s="125">
        <v>91</v>
      </c>
      <c r="J223" s="125" t="s">
        <v>145</v>
      </c>
      <c r="K223" s="23">
        <f t="shared" si="3"/>
        <v>1</v>
      </c>
      <c r="L223" s="125">
        <v>500</v>
      </c>
      <c r="M223" s="125">
        <v>200</v>
      </c>
      <c r="N223" s="125">
        <v>200</v>
      </c>
      <c r="O223" s="125">
        <v>74</v>
      </c>
    </row>
    <row r="224" spans="1:15">
      <c r="A224" s="59" t="s">
        <v>471</v>
      </c>
      <c r="B224" s="19">
        <v>129</v>
      </c>
      <c r="C224" s="127" t="s">
        <v>973</v>
      </c>
      <c r="D224" s="37" t="s">
        <v>167</v>
      </c>
      <c r="E224" s="125">
        <v>74</v>
      </c>
      <c r="F224" s="125">
        <v>60</v>
      </c>
      <c r="G224" s="125">
        <v>66</v>
      </c>
      <c r="H224" s="125">
        <v>0</v>
      </c>
      <c r="I224" s="125">
        <v>84</v>
      </c>
      <c r="J224" s="125" t="s">
        <v>148</v>
      </c>
      <c r="K224" s="23">
        <f t="shared" si="3"/>
        <v>0</v>
      </c>
      <c r="L224" s="125">
        <v>500</v>
      </c>
      <c r="M224" s="125">
        <v>200</v>
      </c>
      <c r="N224" s="125">
        <v>200</v>
      </c>
      <c r="O224" s="125">
        <v>51</v>
      </c>
    </row>
    <row r="225" spans="1:15">
      <c r="A225" s="59" t="s">
        <v>357</v>
      </c>
      <c r="B225" s="19">
        <v>193</v>
      </c>
      <c r="C225" s="126" t="s">
        <v>974</v>
      </c>
      <c r="D225" s="37" t="s">
        <v>167</v>
      </c>
      <c r="E225" s="125">
        <v>67</v>
      </c>
      <c r="F225" s="125">
        <v>64</v>
      </c>
      <c r="G225" s="125">
        <v>44</v>
      </c>
      <c r="H225" s="125">
        <v>0</v>
      </c>
      <c r="I225" s="125">
        <v>71</v>
      </c>
      <c r="J225" s="125" t="s">
        <v>148</v>
      </c>
      <c r="K225" s="23">
        <f t="shared" si="3"/>
        <v>0</v>
      </c>
      <c r="L225" s="125">
        <v>500</v>
      </c>
      <c r="M225" s="125">
        <v>200</v>
      </c>
      <c r="N225" s="125">
        <v>200</v>
      </c>
      <c r="O225" s="125">
        <v>82</v>
      </c>
    </row>
    <row r="226" spans="1:15">
      <c r="A226" s="59" t="s">
        <v>467</v>
      </c>
      <c r="B226" s="67">
        <v>130</v>
      </c>
      <c r="C226" s="128" t="s">
        <v>975</v>
      </c>
      <c r="D226" s="37" t="s">
        <v>167</v>
      </c>
      <c r="E226" s="125">
        <v>77</v>
      </c>
      <c r="F226" s="125">
        <v>69</v>
      </c>
      <c r="G226" s="125">
        <v>73</v>
      </c>
      <c r="H226" s="125">
        <v>0</v>
      </c>
      <c r="I226" s="125">
        <v>84</v>
      </c>
      <c r="J226" s="125" t="s">
        <v>151</v>
      </c>
      <c r="K226" s="23">
        <f t="shared" si="3"/>
        <v>2</v>
      </c>
      <c r="L226" s="125">
        <v>500</v>
      </c>
      <c r="M226" s="125">
        <v>200</v>
      </c>
      <c r="N226" s="125">
        <v>200</v>
      </c>
      <c r="O226" s="125">
        <v>81</v>
      </c>
    </row>
    <row r="227" spans="1:15">
      <c r="A227" s="59" t="s">
        <v>565</v>
      </c>
      <c r="B227" s="19">
        <v>99</v>
      </c>
      <c r="C227" s="126" t="s">
        <v>976</v>
      </c>
      <c r="D227" s="37" t="s">
        <v>167</v>
      </c>
      <c r="E227" s="125">
        <v>25</v>
      </c>
      <c r="F227" s="125">
        <v>60</v>
      </c>
      <c r="G227" s="125">
        <v>34</v>
      </c>
      <c r="H227" s="125">
        <v>0</v>
      </c>
      <c r="I227" s="125">
        <v>89</v>
      </c>
      <c r="J227" s="125" t="s">
        <v>148</v>
      </c>
      <c r="K227" s="23">
        <f t="shared" si="3"/>
        <v>0</v>
      </c>
      <c r="L227" s="125">
        <v>500</v>
      </c>
      <c r="M227" s="125">
        <v>200</v>
      </c>
      <c r="N227" s="125">
        <v>200</v>
      </c>
      <c r="O227" s="125">
        <v>73</v>
      </c>
    </row>
    <row r="228" spans="1:15">
      <c r="A228" s="59" t="s">
        <v>447</v>
      </c>
      <c r="B228" s="19">
        <v>207</v>
      </c>
      <c r="C228" s="127" t="s">
        <v>977</v>
      </c>
      <c r="D228" s="37" t="s">
        <v>167</v>
      </c>
      <c r="E228" s="125">
        <v>80</v>
      </c>
      <c r="F228" s="125">
        <v>90</v>
      </c>
      <c r="G228" s="125">
        <v>75</v>
      </c>
      <c r="H228" s="125">
        <v>0</v>
      </c>
      <c r="I228" s="125">
        <v>70</v>
      </c>
      <c r="J228" s="125" t="s">
        <v>151</v>
      </c>
      <c r="K228" s="23">
        <f t="shared" si="3"/>
        <v>2</v>
      </c>
      <c r="L228" s="125">
        <v>0</v>
      </c>
      <c r="M228" s="125">
        <v>0</v>
      </c>
      <c r="N228" s="125">
        <v>0</v>
      </c>
      <c r="O228" s="125">
        <v>95</v>
      </c>
    </row>
    <row r="229" spans="1:15">
      <c r="A229" s="59" t="s">
        <v>373</v>
      </c>
      <c r="B229" s="19">
        <v>197</v>
      </c>
      <c r="C229" s="126" t="s">
        <v>978</v>
      </c>
      <c r="D229" s="37" t="s">
        <v>144</v>
      </c>
      <c r="E229" s="125">
        <v>78</v>
      </c>
      <c r="F229" s="125">
        <v>66</v>
      </c>
      <c r="G229" s="125">
        <v>84</v>
      </c>
      <c r="H229" s="125">
        <v>100</v>
      </c>
      <c r="I229" s="125">
        <v>71</v>
      </c>
      <c r="J229" s="125" t="s">
        <v>145</v>
      </c>
      <c r="K229" s="23">
        <f t="shared" si="3"/>
        <v>1</v>
      </c>
      <c r="L229" s="125">
        <v>1000</v>
      </c>
      <c r="M229" s="125">
        <v>500</v>
      </c>
      <c r="N229" s="125">
        <v>400</v>
      </c>
      <c r="O229" s="125">
        <v>87</v>
      </c>
    </row>
    <row r="230" spans="1:15">
      <c r="A230" s="59" t="s">
        <v>464</v>
      </c>
      <c r="B230" s="19">
        <v>216</v>
      </c>
      <c r="C230" s="123" t="s">
        <v>979</v>
      </c>
      <c r="D230" s="124" t="s">
        <v>167</v>
      </c>
      <c r="E230" s="125">
        <v>32</v>
      </c>
      <c r="F230" s="125">
        <v>94</v>
      </c>
      <c r="G230" s="125">
        <v>19</v>
      </c>
      <c r="H230" s="125">
        <v>0</v>
      </c>
      <c r="I230" s="125">
        <v>66</v>
      </c>
      <c r="J230" s="125" t="s">
        <v>148</v>
      </c>
      <c r="K230" s="23">
        <f t="shared" si="3"/>
        <v>0</v>
      </c>
      <c r="L230" s="125">
        <v>0</v>
      </c>
      <c r="M230" s="125">
        <v>0</v>
      </c>
      <c r="N230" s="125">
        <v>0</v>
      </c>
      <c r="O230" s="125">
        <v>51</v>
      </c>
    </row>
    <row r="231" spans="1:15">
      <c r="A231" s="59" t="s">
        <v>608</v>
      </c>
      <c r="B231" s="19">
        <v>220</v>
      </c>
      <c r="C231" s="126" t="s">
        <v>980</v>
      </c>
      <c r="D231" s="37" t="s">
        <v>167</v>
      </c>
      <c r="E231" s="125">
        <v>92</v>
      </c>
      <c r="F231" s="125">
        <v>60</v>
      </c>
      <c r="G231" s="125">
        <v>99</v>
      </c>
      <c r="H231" s="125">
        <v>0</v>
      </c>
      <c r="I231" s="125">
        <v>65</v>
      </c>
      <c r="J231" s="125" t="s">
        <v>148</v>
      </c>
      <c r="K231" s="23">
        <f t="shared" si="3"/>
        <v>0</v>
      </c>
      <c r="L231" s="125">
        <v>0</v>
      </c>
      <c r="M231" s="125">
        <v>0</v>
      </c>
      <c r="N231" s="125">
        <v>0</v>
      </c>
      <c r="O231" s="125">
        <v>30</v>
      </c>
    </row>
    <row r="232" spans="1:15">
      <c r="A232" s="59" t="s">
        <v>459</v>
      </c>
      <c r="B232" s="19">
        <v>2</v>
      </c>
      <c r="C232" s="126" t="s">
        <v>981</v>
      </c>
      <c r="D232" s="37" t="s">
        <v>144</v>
      </c>
      <c r="E232" s="125">
        <v>76</v>
      </c>
      <c r="F232" s="125">
        <v>89</v>
      </c>
      <c r="G232" s="125">
        <v>70</v>
      </c>
      <c r="H232" s="125">
        <v>100</v>
      </c>
      <c r="I232" s="125">
        <v>255</v>
      </c>
      <c r="J232" s="125" t="s">
        <v>151</v>
      </c>
      <c r="K232" s="23">
        <f t="shared" si="3"/>
        <v>2</v>
      </c>
      <c r="L232" s="125">
        <v>0</v>
      </c>
      <c r="M232" s="125">
        <v>0</v>
      </c>
      <c r="N232" s="125">
        <v>0</v>
      </c>
      <c r="O232" s="125">
        <v>80</v>
      </c>
    </row>
    <row r="233" spans="1:15">
      <c r="A233" s="50" t="s">
        <v>578</v>
      </c>
      <c r="B233" s="19">
        <v>75</v>
      </c>
      <c r="C233" s="123" t="s">
        <v>982</v>
      </c>
      <c r="D233" s="129" t="s">
        <v>167</v>
      </c>
      <c r="E233" s="125">
        <v>58</v>
      </c>
      <c r="F233" s="125">
        <v>79</v>
      </c>
      <c r="G233" s="125">
        <v>37</v>
      </c>
      <c r="H233" s="125">
        <v>0</v>
      </c>
      <c r="I233" s="125">
        <v>93</v>
      </c>
      <c r="J233" s="125" t="s">
        <v>148</v>
      </c>
      <c r="K233" s="23">
        <f t="shared" si="3"/>
        <v>0</v>
      </c>
      <c r="L233" s="125">
        <v>0</v>
      </c>
      <c r="M233" s="125">
        <v>0</v>
      </c>
      <c r="N233" s="125">
        <v>0</v>
      </c>
      <c r="O233" s="125">
        <v>86</v>
      </c>
    </row>
    <row r="234" spans="1:15">
      <c r="A234" s="59" t="s">
        <v>519</v>
      </c>
      <c r="B234" s="19">
        <v>84</v>
      </c>
      <c r="C234" s="126" t="s">
        <v>983</v>
      </c>
      <c r="D234" s="37" t="s">
        <v>167</v>
      </c>
      <c r="E234" s="125">
        <v>89</v>
      </c>
      <c r="F234" s="125">
        <v>63</v>
      </c>
      <c r="G234" s="125">
        <v>87</v>
      </c>
      <c r="H234" s="125">
        <v>0</v>
      </c>
      <c r="I234" s="125">
        <v>91</v>
      </c>
      <c r="J234" s="125" t="s">
        <v>145</v>
      </c>
      <c r="K234" s="23">
        <f t="shared" si="3"/>
        <v>1</v>
      </c>
      <c r="L234" s="125">
        <v>0</v>
      </c>
      <c r="M234" s="125">
        <v>0</v>
      </c>
      <c r="N234" s="125">
        <v>0</v>
      </c>
      <c r="O234" s="125">
        <v>87</v>
      </c>
    </row>
    <row r="235" spans="1:15">
      <c r="A235" s="59" t="s">
        <v>259</v>
      </c>
      <c r="B235" s="19">
        <v>108</v>
      </c>
      <c r="C235" s="127" t="s">
        <v>984</v>
      </c>
      <c r="D235" s="37" t="s">
        <v>167</v>
      </c>
      <c r="E235" s="125">
        <v>89</v>
      </c>
      <c r="F235" s="125">
        <v>36</v>
      </c>
      <c r="G235" s="125">
        <v>86</v>
      </c>
      <c r="H235" s="125">
        <v>0</v>
      </c>
      <c r="I235" s="125">
        <v>88</v>
      </c>
      <c r="J235" s="125" t="s">
        <v>151</v>
      </c>
      <c r="K235" s="23">
        <f t="shared" si="3"/>
        <v>2</v>
      </c>
      <c r="L235" s="125">
        <v>500</v>
      </c>
      <c r="M235" s="125">
        <v>200</v>
      </c>
      <c r="N235" s="125">
        <v>200</v>
      </c>
      <c r="O235" s="125">
        <v>72</v>
      </c>
    </row>
    <row r="236" spans="1:15">
      <c r="A236" s="50" t="s">
        <v>487</v>
      </c>
      <c r="B236" s="19">
        <v>29</v>
      </c>
      <c r="C236" s="128" t="s">
        <v>985</v>
      </c>
      <c r="D236" s="129" t="s">
        <v>144</v>
      </c>
      <c r="E236" s="125">
        <v>63</v>
      </c>
      <c r="F236" s="125">
        <v>82</v>
      </c>
      <c r="G236" s="125">
        <v>74</v>
      </c>
      <c r="H236" s="125">
        <v>100</v>
      </c>
      <c r="I236" s="125">
        <v>89</v>
      </c>
      <c r="J236" s="125" t="s">
        <v>148</v>
      </c>
      <c r="K236" s="23">
        <f t="shared" si="3"/>
        <v>0</v>
      </c>
      <c r="L236" s="125">
        <v>0</v>
      </c>
      <c r="M236" s="125">
        <v>0</v>
      </c>
      <c r="N236" s="125">
        <v>0</v>
      </c>
      <c r="O236" s="125">
        <v>63</v>
      </c>
    </row>
    <row r="237" spans="1:15">
      <c r="A237" s="59" t="s">
        <v>93</v>
      </c>
      <c r="B237" s="67">
        <v>139</v>
      </c>
      <c r="C237" s="123" t="s">
        <v>986</v>
      </c>
      <c r="D237" s="124" t="s">
        <v>167</v>
      </c>
      <c r="E237" s="125">
        <v>64</v>
      </c>
      <c r="F237" s="125">
        <v>75</v>
      </c>
      <c r="G237" s="125">
        <v>73</v>
      </c>
      <c r="H237" s="125">
        <v>0</v>
      </c>
      <c r="I237" s="125">
        <v>83</v>
      </c>
      <c r="J237" s="125" t="s">
        <v>145</v>
      </c>
      <c r="K237" s="23">
        <f t="shared" si="3"/>
        <v>1</v>
      </c>
      <c r="L237" s="125">
        <v>0</v>
      </c>
      <c r="M237" s="125">
        <v>0</v>
      </c>
      <c r="N237" s="125">
        <v>0</v>
      </c>
      <c r="O237" s="125">
        <v>39</v>
      </c>
    </row>
    <row r="238" spans="1:15">
      <c r="A238" s="59" t="s">
        <v>116</v>
      </c>
      <c r="B238" s="19">
        <v>251</v>
      </c>
      <c r="C238" s="126"/>
      <c r="D238" s="37" t="s">
        <v>167</v>
      </c>
      <c r="E238" s="125">
        <v>82</v>
      </c>
      <c r="F238" s="125">
        <v>78</v>
      </c>
      <c r="G238" s="125">
        <v>31</v>
      </c>
      <c r="H238" s="125">
        <v>0</v>
      </c>
      <c r="I238" s="125">
        <v>90</v>
      </c>
      <c r="J238" s="125" t="s">
        <v>151</v>
      </c>
      <c r="K238" s="23">
        <f t="shared" si="3"/>
        <v>2</v>
      </c>
      <c r="L238" s="125">
        <v>0</v>
      </c>
      <c r="M238" s="125">
        <v>0</v>
      </c>
      <c r="N238" s="125">
        <v>0</v>
      </c>
      <c r="O238" s="125">
        <v>65</v>
      </c>
    </row>
    <row r="239" spans="1:15">
      <c r="A239" s="50" t="s">
        <v>532</v>
      </c>
      <c r="B239" s="19">
        <v>80</v>
      </c>
      <c r="C239" s="123"/>
      <c r="D239" s="129" t="s">
        <v>167</v>
      </c>
      <c r="E239" s="125">
        <v>95</v>
      </c>
      <c r="F239" s="125">
        <v>18</v>
      </c>
      <c r="G239" s="125">
        <v>47</v>
      </c>
      <c r="H239" s="125">
        <v>0</v>
      </c>
      <c r="I239" s="125">
        <v>91</v>
      </c>
      <c r="J239" s="125" t="s">
        <v>145</v>
      </c>
      <c r="K239" s="23">
        <f t="shared" si="3"/>
        <v>1</v>
      </c>
      <c r="L239" s="125">
        <v>0</v>
      </c>
      <c r="M239" s="125">
        <v>0</v>
      </c>
      <c r="N239" s="125">
        <v>0</v>
      </c>
      <c r="O239" s="37">
        <v>92</v>
      </c>
    </row>
    <row r="240" spans="1:15">
      <c r="A240" s="59" t="s">
        <v>471</v>
      </c>
      <c r="B240" s="19">
        <v>129</v>
      </c>
      <c r="C240" s="123"/>
      <c r="D240" s="124" t="s">
        <v>167</v>
      </c>
      <c r="E240" s="125">
        <v>74</v>
      </c>
      <c r="F240" s="125">
        <v>60</v>
      </c>
      <c r="G240" s="125">
        <v>66</v>
      </c>
      <c r="H240" s="125">
        <v>0</v>
      </c>
      <c r="I240" s="125">
        <v>84</v>
      </c>
      <c r="J240" s="125" t="s">
        <v>148</v>
      </c>
      <c r="K240" s="23">
        <f t="shared" si="3"/>
        <v>0</v>
      </c>
      <c r="L240" s="125">
        <v>0</v>
      </c>
      <c r="M240" s="125">
        <v>0</v>
      </c>
      <c r="N240" s="125">
        <v>0</v>
      </c>
      <c r="O240" s="125">
        <v>66</v>
      </c>
    </row>
    <row r="241" spans="1:15">
      <c r="A241" s="59" t="s">
        <v>357</v>
      </c>
      <c r="B241" s="67">
        <v>193</v>
      </c>
      <c r="C241" s="128"/>
      <c r="D241" s="37" t="s">
        <v>167</v>
      </c>
      <c r="E241" s="125">
        <v>67</v>
      </c>
      <c r="F241" s="125">
        <v>64</v>
      </c>
      <c r="G241" s="125">
        <v>44</v>
      </c>
      <c r="H241" s="125">
        <v>0</v>
      </c>
      <c r="I241" s="125">
        <v>71</v>
      </c>
      <c r="J241" s="125" t="s">
        <v>148</v>
      </c>
      <c r="K241" s="23">
        <f t="shared" si="3"/>
        <v>0</v>
      </c>
      <c r="L241" s="125">
        <v>0</v>
      </c>
      <c r="M241" s="125">
        <v>0</v>
      </c>
      <c r="N241" s="125">
        <v>0</v>
      </c>
      <c r="O241" s="125">
        <v>53</v>
      </c>
    </row>
    <row r="242" spans="1:15">
      <c r="A242" s="59" t="s">
        <v>467</v>
      </c>
      <c r="B242" s="19">
        <v>130</v>
      </c>
      <c r="C242" s="123"/>
      <c r="D242" s="124" t="s">
        <v>167</v>
      </c>
      <c r="E242" s="125">
        <v>77</v>
      </c>
      <c r="F242" s="125">
        <v>69</v>
      </c>
      <c r="G242" s="125">
        <v>73</v>
      </c>
      <c r="H242" s="125">
        <v>0</v>
      </c>
      <c r="I242" s="125">
        <v>84</v>
      </c>
      <c r="J242" s="125" t="s">
        <v>151</v>
      </c>
      <c r="K242" s="23">
        <f t="shared" si="3"/>
        <v>2</v>
      </c>
      <c r="L242" s="125">
        <v>0</v>
      </c>
      <c r="M242" s="125">
        <v>0</v>
      </c>
      <c r="N242" s="125">
        <v>0</v>
      </c>
      <c r="O242" s="125">
        <v>75</v>
      </c>
    </row>
    <row r="243" spans="1:15">
      <c r="A243" s="59" t="s">
        <v>425</v>
      </c>
      <c r="B243" s="19">
        <v>243</v>
      </c>
      <c r="C243" s="123"/>
      <c r="D243" s="124" t="s">
        <v>167</v>
      </c>
      <c r="E243" s="125">
        <v>80</v>
      </c>
      <c r="F243" s="125">
        <v>31</v>
      </c>
      <c r="G243" s="125">
        <v>73</v>
      </c>
      <c r="H243" s="125">
        <v>0</v>
      </c>
      <c r="I243" s="125">
        <v>82</v>
      </c>
      <c r="J243" s="125" t="s">
        <v>151</v>
      </c>
      <c r="K243" s="23">
        <f t="shared" si="3"/>
        <v>2</v>
      </c>
      <c r="L243" s="125">
        <v>0</v>
      </c>
      <c r="M243" s="125">
        <v>0</v>
      </c>
      <c r="N243" s="125">
        <v>0</v>
      </c>
      <c r="O243" s="125">
        <v>76</v>
      </c>
    </row>
    <row r="244" spans="1:15">
      <c r="A244" s="59" t="s">
        <v>565</v>
      </c>
      <c r="B244" s="19">
        <v>99</v>
      </c>
      <c r="C244" s="126"/>
      <c r="D244" s="37" t="s">
        <v>167</v>
      </c>
      <c r="E244" s="125">
        <v>25</v>
      </c>
      <c r="F244" s="125">
        <v>60</v>
      </c>
      <c r="G244" s="125">
        <v>34</v>
      </c>
      <c r="H244" s="125">
        <v>0</v>
      </c>
      <c r="I244" s="125">
        <v>89</v>
      </c>
      <c r="J244" s="125" t="s">
        <v>148</v>
      </c>
      <c r="K244" s="23">
        <f t="shared" si="3"/>
        <v>0</v>
      </c>
      <c r="L244" s="125">
        <v>0</v>
      </c>
      <c r="M244" s="125">
        <v>0</v>
      </c>
      <c r="N244" s="125">
        <v>0</v>
      </c>
      <c r="O244" s="125">
        <v>78</v>
      </c>
    </row>
    <row r="245" spans="1:15">
      <c r="A245" s="59" t="s">
        <v>447</v>
      </c>
      <c r="B245" s="19">
        <v>207</v>
      </c>
      <c r="C245" s="127"/>
      <c r="D245" s="37" t="s">
        <v>167</v>
      </c>
      <c r="E245" s="125">
        <v>80</v>
      </c>
      <c r="F245" s="125">
        <v>90</v>
      </c>
      <c r="G245" s="125">
        <v>75</v>
      </c>
      <c r="H245" s="125">
        <v>0</v>
      </c>
      <c r="I245" s="125">
        <v>70</v>
      </c>
      <c r="J245" s="125" t="s">
        <v>151</v>
      </c>
      <c r="K245" s="23">
        <f t="shared" si="3"/>
        <v>2</v>
      </c>
      <c r="L245" s="125">
        <v>0</v>
      </c>
      <c r="M245" s="125">
        <v>0</v>
      </c>
      <c r="N245" s="125">
        <v>0</v>
      </c>
      <c r="O245" s="125">
        <v>85</v>
      </c>
    </row>
    <row r="246" spans="1:15">
      <c r="A246" s="59" t="s">
        <v>373</v>
      </c>
      <c r="B246" s="19">
        <v>197</v>
      </c>
      <c r="C246" s="123"/>
      <c r="D246" s="124" t="s">
        <v>167</v>
      </c>
      <c r="E246" s="125">
        <v>78</v>
      </c>
      <c r="F246" s="125">
        <v>66</v>
      </c>
      <c r="G246" s="125">
        <v>84</v>
      </c>
      <c r="H246" s="125">
        <v>0</v>
      </c>
      <c r="I246" s="125">
        <v>71</v>
      </c>
      <c r="J246" s="125" t="s">
        <v>145</v>
      </c>
      <c r="K246" s="23">
        <f t="shared" si="3"/>
        <v>1</v>
      </c>
      <c r="L246" s="125">
        <v>0</v>
      </c>
      <c r="M246" s="125">
        <v>0</v>
      </c>
      <c r="N246" s="125">
        <v>0</v>
      </c>
      <c r="O246" s="125">
        <v>50</v>
      </c>
    </row>
    <row r="247" spans="1:15">
      <c r="A247" s="59" t="s">
        <v>464</v>
      </c>
      <c r="B247" s="19">
        <v>216</v>
      </c>
      <c r="C247" s="127"/>
      <c r="D247" s="37" t="s">
        <v>167</v>
      </c>
      <c r="E247" s="125">
        <v>32</v>
      </c>
      <c r="F247" s="125">
        <v>94</v>
      </c>
      <c r="G247" s="125">
        <v>19</v>
      </c>
      <c r="H247" s="125">
        <v>0</v>
      </c>
      <c r="I247" s="125">
        <v>66</v>
      </c>
      <c r="J247" s="125" t="s">
        <v>148</v>
      </c>
      <c r="K247" s="23">
        <f t="shared" si="3"/>
        <v>0</v>
      </c>
      <c r="L247" s="125">
        <v>0</v>
      </c>
      <c r="M247" s="125">
        <v>0</v>
      </c>
      <c r="N247" s="125">
        <v>0</v>
      </c>
      <c r="O247" s="125">
        <v>39</v>
      </c>
    </row>
    <row r="248" spans="1:15">
      <c r="A248" s="59" t="s">
        <v>608</v>
      </c>
      <c r="B248" s="19">
        <v>220</v>
      </c>
      <c r="C248" s="123"/>
      <c r="D248" s="124" t="s">
        <v>167</v>
      </c>
      <c r="E248" s="125">
        <v>92</v>
      </c>
      <c r="F248" s="125">
        <v>60</v>
      </c>
      <c r="G248" s="125">
        <v>99</v>
      </c>
      <c r="H248" s="125">
        <v>0</v>
      </c>
      <c r="I248" s="125">
        <v>65</v>
      </c>
      <c r="J248" s="125" t="s">
        <v>148</v>
      </c>
      <c r="K248" s="23">
        <f t="shared" si="3"/>
        <v>0</v>
      </c>
      <c r="L248" s="125">
        <v>0</v>
      </c>
      <c r="M248" s="125">
        <v>0</v>
      </c>
      <c r="N248" s="125">
        <v>0</v>
      </c>
      <c r="O248" s="125">
        <v>72</v>
      </c>
    </row>
    <row r="249" spans="1:15">
      <c r="A249" s="59" t="s">
        <v>459</v>
      </c>
      <c r="B249" s="19">
        <v>2</v>
      </c>
      <c r="C249" s="123"/>
      <c r="D249" s="124" t="s">
        <v>144</v>
      </c>
      <c r="E249" s="125">
        <v>76</v>
      </c>
      <c r="F249" s="125">
        <v>89</v>
      </c>
      <c r="G249" s="125">
        <v>70</v>
      </c>
      <c r="H249" s="125">
        <v>100</v>
      </c>
      <c r="I249" s="125">
        <v>255</v>
      </c>
      <c r="J249" s="125" t="s">
        <v>151</v>
      </c>
      <c r="K249" s="23">
        <f t="shared" si="3"/>
        <v>2</v>
      </c>
      <c r="L249" s="125">
        <v>1000</v>
      </c>
      <c r="M249" s="125">
        <v>500</v>
      </c>
      <c r="N249" s="125">
        <v>400</v>
      </c>
      <c r="O249" s="125">
        <v>75</v>
      </c>
    </row>
    <row r="250" spans="1:15">
      <c r="A250" s="59" t="s">
        <v>578</v>
      </c>
      <c r="B250" s="19">
        <v>75</v>
      </c>
      <c r="C250" s="126"/>
      <c r="D250" s="37" t="s">
        <v>167</v>
      </c>
      <c r="E250" s="125">
        <v>58</v>
      </c>
      <c r="F250" s="125">
        <v>79</v>
      </c>
      <c r="G250" s="125">
        <v>37</v>
      </c>
      <c r="H250" s="125">
        <v>0</v>
      </c>
      <c r="I250" s="125">
        <v>93</v>
      </c>
      <c r="J250" s="125" t="s">
        <v>148</v>
      </c>
      <c r="K250" s="23">
        <f t="shared" si="3"/>
        <v>0</v>
      </c>
      <c r="L250" s="125">
        <v>0</v>
      </c>
      <c r="M250" s="125">
        <v>0</v>
      </c>
      <c r="N250" s="125">
        <v>0</v>
      </c>
      <c r="O250" s="125">
        <v>81</v>
      </c>
    </row>
    <row r="251" spans="1:15">
      <c r="A251" s="50" t="s">
        <v>421</v>
      </c>
      <c r="B251" s="19">
        <v>242</v>
      </c>
      <c r="C251" s="123"/>
      <c r="D251" s="129" t="s">
        <v>167</v>
      </c>
      <c r="E251" s="125">
        <v>98</v>
      </c>
      <c r="F251" s="125">
        <v>64</v>
      </c>
      <c r="G251" s="125">
        <v>71</v>
      </c>
      <c r="H251" s="125">
        <v>0</v>
      </c>
      <c r="I251" s="125">
        <v>97</v>
      </c>
      <c r="J251" s="125" t="s">
        <v>145</v>
      </c>
      <c r="K251" s="23">
        <f t="shared" si="3"/>
        <v>1</v>
      </c>
      <c r="L251" s="125">
        <v>0</v>
      </c>
      <c r="M251" s="125">
        <v>0</v>
      </c>
      <c r="N251" s="125">
        <v>0</v>
      </c>
      <c r="O251" s="125">
        <v>76</v>
      </c>
    </row>
    <row r="252" spans="1:15">
      <c r="A252" s="59" t="s">
        <v>519</v>
      </c>
      <c r="B252" s="19">
        <v>84</v>
      </c>
      <c r="C252" s="126"/>
      <c r="D252" s="37" t="s">
        <v>167</v>
      </c>
      <c r="E252" s="125">
        <v>89</v>
      </c>
      <c r="F252" s="125">
        <v>63</v>
      </c>
      <c r="G252" s="125">
        <v>87</v>
      </c>
      <c r="H252" s="125">
        <v>0</v>
      </c>
      <c r="I252" s="125">
        <v>91</v>
      </c>
      <c r="J252" s="125" t="s">
        <v>145</v>
      </c>
      <c r="K252" s="23">
        <f t="shared" si="3"/>
        <v>1</v>
      </c>
      <c r="L252" s="125">
        <v>0</v>
      </c>
      <c r="M252" s="125">
        <v>0</v>
      </c>
      <c r="N252" s="125">
        <v>0</v>
      </c>
      <c r="O252" s="125">
        <v>77</v>
      </c>
    </row>
    <row r="253" spans="1:15">
      <c r="A253" s="59" t="s">
        <v>259</v>
      </c>
      <c r="B253" s="19">
        <v>108</v>
      </c>
      <c r="C253" s="126"/>
      <c r="D253" s="37" t="s">
        <v>167</v>
      </c>
      <c r="E253" s="125">
        <v>89</v>
      </c>
      <c r="F253" s="125">
        <v>36</v>
      </c>
      <c r="G253" s="125">
        <v>86</v>
      </c>
      <c r="H253" s="125">
        <v>0</v>
      </c>
      <c r="I253" s="125">
        <v>88</v>
      </c>
      <c r="J253" s="125" t="s">
        <v>151</v>
      </c>
      <c r="K253" s="23">
        <f t="shared" si="3"/>
        <v>2</v>
      </c>
      <c r="L253" s="125">
        <v>0</v>
      </c>
      <c r="M253" s="125">
        <v>0</v>
      </c>
      <c r="N253" s="125">
        <v>0</v>
      </c>
      <c r="O253" s="125">
        <v>77</v>
      </c>
    </row>
    <row r="254" spans="1:15">
      <c r="A254" s="59" t="s">
        <v>487</v>
      </c>
      <c r="B254" s="19">
        <v>29</v>
      </c>
      <c r="C254" s="123"/>
      <c r="D254" s="124" t="s">
        <v>144</v>
      </c>
      <c r="E254" s="125">
        <v>63</v>
      </c>
      <c r="F254" s="125">
        <v>82</v>
      </c>
      <c r="G254" s="125">
        <v>74</v>
      </c>
      <c r="H254" s="125">
        <v>100</v>
      </c>
      <c r="I254" s="125">
        <v>89</v>
      </c>
      <c r="J254" s="125" t="s">
        <v>148</v>
      </c>
      <c r="K254" s="23">
        <f t="shared" si="3"/>
        <v>0</v>
      </c>
      <c r="L254" s="125">
        <v>500</v>
      </c>
      <c r="M254" s="125">
        <v>200</v>
      </c>
      <c r="N254" s="125">
        <v>200</v>
      </c>
      <c r="O254" s="125">
        <v>40</v>
      </c>
    </row>
    <row r="255" spans="1:15">
      <c r="A255" s="50" t="s">
        <v>93</v>
      </c>
      <c r="B255" s="19">
        <v>139</v>
      </c>
      <c r="C255" s="123"/>
      <c r="D255" s="129" t="s">
        <v>167</v>
      </c>
      <c r="E255" s="125">
        <v>64</v>
      </c>
      <c r="F255" s="125">
        <v>75</v>
      </c>
      <c r="G255" s="125">
        <v>73</v>
      </c>
      <c r="H255" s="125">
        <v>0</v>
      </c>
      <c r="I255" s="125">
        <v>83</v>
      </c>
      <c r="J255" s="125" t="s">
        <v>145</v>
      </c>
      <c r="K255" s="23">
        <f t="shared" si="3"/>
        <v>1</v>
      </c>
      <c r="L255" s="125">
        <v>0</v>
      </c>
      <c r="M255" s="125">
        <v>0</v>
      </c>
      <c r="N255" s="125">
        <v>0</v>
      </c>
      <c r="O255" s="125">
        <v>69</v>
      </c>
    </row>
  </sheetData>
  <sortState ref="A1:O255">
    <sortCondition ref="C1:C255"/>
  </sortState>
  <phoneticPr fontId="3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DE261"/>
  <sheetViews>
    <sheetView tabSelected="1" workbookViewId="0">
      <pane xSplit="3" topLeftCell="D1" activePane="topRight" state="frozen"/>
      <selection pane="topRight" activeCell="K6" sqref="K6"/>
    </sheetView>
  </sheetViews>
  <sheetFormatPr defaultColWidth="9" defaultRowHeight="22.5"/>
  <cols>
    <col min="1" max="1" width="7.75" style="69" customWidth="1"/>
    <col min="2" max="2" width="5.75" style="70" customWidth="1"/>
    <col min="3" max="3" width="8.125" style="71" customWidth="1"/>
    <col min="4" max="4" width="8" style="70" customWidth="1"/>
    <col min="5" max="6" width="7.875" style="70" customWidth="1"/>
    <col min="7" max="7" width="7.125" style="70" customWidth="1"/>
    <col min="8" max="8" width="8.125" style="70" customWidth="1"/>
    <col min="9" max="9" width="7.125" style="70" customWidth="1"/>
    <col min="10" max="10" width="4.875" style="70" customWidth="1"/>
    <col min="11" max="11" width="8.125" style="70" customWidth="1"/>
    <col min="12" max="12" width="8.875" style="70" hidden="1" customWidth="1"/>
    <col min="13" max="13" width="8.25" style="70" customWidth="1"/>
    <col min="14" max="14" width="11.5" style="70" hidden="1" customWidth="1"/>
    <col min="15" max="15" width="11.5" style="70" customWidth="1"/>
    <col min="16" max="16" width="7.25" style="70" customWidth="1"/>
    <col min="17" max="19" width="6.625" style="70" customWidth="1"/>
    <col min="20" max="20" width="6.375" style="70" customWidth="1"/>
    <col min="21" max="21" width="5.75" style="72" customWidth="1"/>
    <col min="22" max="23" width="6.5" style="73" customWidth="1"/>
    <col min="24" max="24" width="5.875" style="73" customWidth="1"/>
    <col min="25" max="25" width="6.75" style="73" customWidth="1"/>
    <col min="26" max="26" width="14.5" style="73" customWidth="1"/>
    <col min="27" max="27" width="7.625" style="73" customWidth="1"/>
    <col min="28" max="28" width="5.5" style="73" customWidth="1"/>
    <col min="29" max="29" width="7.875" style="73" customWidth="1"/>
    <col min="30" max="30" width="9.375" style="73" customWidth="1"/>
    <col min="31" max="31" width="6.5" style="70" customWidth="1"/>
    <col min="32" max="32" width="4.375" style="72" customWidth="1"/>
    <col min="33" max="37" width="4.375" style="73" customWidth="1"/>
    <col min="38" max="38" width="6.75" style="74" hidden="1" customWidth="1"/>
    <col min="39" max="39" width="4.5" style="73" customWidth="1"/>
    <col min="40" max="40" width="3.375" style="70" customWidth="1"/>
    <col min="41" max="41" width="4.75" style="72" customWidth="1"/>
    <col min="42" max="42" width="4.75" style="75" hidden="1" customWidth="1"/>
    <col min="43" max="43" width="4.75" style="75" customWidth="1"/>
    <col min="44" max="44" width="5.125" style="73" customWidth="1"/>
    <col min="45" max="45" width="6.5" style="70" customWidth="1"/>
    <col min="46" max="49" width="9" style="70"/>
    <col min="50" max="50" width="5.625" style="70" customWidth="1"/>
    <col min="51" max="62" width="4.25" style="70" customWidth="1"/>
    <col min="63" max="68" width="3.375" style="70" customWidth="1"/>
    <col min="69" max="74" width="4" style="70" customWidth="1"/>
    <col min="75" max="106" width="3.625" style="70" customWidth="1"/>
    <col min="107" max="16384" width="9" style="70"/>
  </cols>
  <sheetData>
    <row r="1" spans="1:109">
      <c r="U1" s="217" t="s">
        <v>19</v>
      </c>
      <c r="V1" s="217"/>
      <c r="W1" s="217"/>
      <c r="X1" s="217"/>
      <c r="Y1" s="217"/>
      <c r="Z1" s="217"/>
      <c r="AA1" s="217"/>
      <c r="AB1" s="217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</row>
    <row r="2" spans="1:109" ht="27" customHeight="1">
      <c r="A2" s="218" t="s">
        <v>73</v>
      </c>
      <c r="B2" s="218"/>
      <c r="C2" s="214" t="s">
        <v>72</v>
      </c>
      <c r="D2" s="219" t="s">
        <v>613</v>
      </c>
      <c r="E2" s="219"/>
      <c r="F2" s="219" t="s">
        <v>614</v>
      </c>
      <c r="G2" s="219"/>
      <c r="H2" s="219" t="s">
        <v>615</v>
      </c>
      <c r="I2" s="220"/>
      <c r="J2" s="79"/>
      <c r="K2" s="221" t="s">
        <v>616</v>
      </c>
      <c r="L2" s="222"/>
      <c r="M2" s="222"/>
      <c r="N2" s="79"/>
      <c r="O2" s="80"/>
      <c r="P2" s="223" t="s">
        <v>1081</v>
      </c>
      <c r="Q2" s="224"/>
      <c r="R2" s="224"/>
      <c r="S2" s="224"/>
      <c r="T2" s="225"/>
      <c r="U2" s="226" t="s">
        <v>617</v>
      </c>
      <c r="V2" s="227"/>
      <c r="W2" s="227"/>
      <c r="X2" s="227"/>
      <c r="Y2" s="227"/>
      <c r="Z2" s="81" t="s">
        <v>618</v>
      </c>
      <c r="AA2" s="228" t="s">
        <v>619</v>
      </c>
      <c r="AB2" s="229"/>
      <c r="AC2" s="215" t="s">
        <v>620</v>
      </c>
      <c r="AD2" s="215"/>
      <c r="AE2" s="80"/>
      <c r="AF2" s="216" t="s">
        <v>1080</v>
      </c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103" t="s">
        <v>621</v>
      </c>
      <c r="AS2" s="80"/>
      <c r="AT2" s="205" t="s">
        <v>17</v>
      </c>
      <c r="AU2" s="205"/>
      <c r="AV2" s="205"/>
      <c r="AW2" s="104" t="s">
        <v>622</v>
      </c>
      <c r="AX2" s="205" t="s">
        <v>1083</v>
      </c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5"/>
      <c r="BP2" s="205"/>
      <c r="BQ2" s="205"/>
      <c r="BR2" s="205"/>
      <c r="BS2" s="205"/>
      <c r="BT2" s="205"/>
      <c r="BU2" s="205"/>
      <c r="BV2" s="205"/>
      <c r="BW2" s="205" t="s">
        <v>1084</v>
      </c>
      <c r="BX2" s="205"/>
      <c r="BY2" s="205"/>
      <c r="BZ2" s="205"/>
      <c r="CA2" s="205"/>
      <c r="CB2" s="205"/>
      <c r="CC2" s="205"/>
      <c r="CD2" s="205"/>
      <c r="CE2" s="205"/>
      <c r="CF2" s="205"/>
      <c r="CG2" s="205"/>
      <c r="CH2" s="205"/>
      <c r="CI2" s="205"/>
      <c r="CJ2" s="205"/>
      <c r="CK2" s="205"/>
      <c r="CL2" s="205"/>
      <c r="CM2" s="205"/>
      <c r="CN2" s="205"/>
      <c r="CO2" s="205"/>
      <c r="CP2" s="205"/>
      <c r="CQ2" s="205"/>
      <c r="CR2" s="205"/>
      <c r="CS2" s="205"/>
      <c r="CT2" s="205"/>
      <c r="CU2" s="205"/>
      <c r="CV2" s="205"/>
      <c r="CW2" s="205"/>
      <c r="CX2" s="205"/>
      <c r="CY2" s="205"/>
      <c r="CZ2" s="205"/>
      <c r="DA2" s="205"/>
      <c r="DB2" s="205"/>
    </row>
    <row r="3" spans="1:109" ht="27">
      <c r="A3" s="77" t="s">
        <v>130</v>
      </c>
      <c r="B3" s="77" t="s">
        <v>131</v>
      </c>
      <c r="C3" s="214"/>
      <c r="D3" s="76" t="s">
        <v>130</v>
      </c>
      <c r="E3" s="76" t="s">
        <v>131</v>
      </c>
      <c r="F3" s="76" t="s">
        <v>130</v>
      </c>
      <c r="G3" s="76" t="s">
        <v>131</v>
      </c>
      <c r="H3" s="76" t="s">
        <v>130</v>
      </c>
      <c r="I3" s="76" t="s">
        <v>131</v>
      </c>
      <c r="J3" s="81" t="s">
        <v>76</v>
      </c>
      <c r="K3" s="82" t="s">
        <v>623</v>
      </c>
      <c r="L3" s="83" t="s">
        <v>624</v>
      </c>
      <c r="M3" s="82" t="s">
        <v>625</v>
      </c>
      <c r="N3" s="81" t="s">
        <v>626</v>
      </c>
      <c r="O3" s="81"/>
      <c r="P3" s="79" t="s">
        <v>75</v>
      </c>
      <c r="Q3" s="83" t="s">
        <v>77</v>
      </c>
      <c r="R3" s="83" t="s">
        <v>78</v>
      </c>
      <c r="S3" s="83" t="s">
        <v>79</v>
      </c>
      <c r="T3" s="81" t="s">
        <v>81</v>
      </c>
      <c r="U3" s="86" t="s">
        <v>132</v>
      </c>
      <c r="V3" s="81" t="s">
        <v>627</v>
      </c>
      <c r="W3" s="81" t="s">
        <v>628</v>
      </c>
      <c r="X3" s="81" t="s">
        <v>629</v>
      </c>
      <c r="Y3" s="83" t="s">
        <v>137</v>
      </c>
      <c r="Z3" s="83" t="s">
        <v>630</v>
      </c>
      <c r="AA3" s="81" t="s">
        <v>139</v>
      </c>
      <c r="AB3" s="81" t="s">
        <v>16</v>
      </c>
      <c r="AC3" s="90" t="s">
        <v>131</v>
      </c>
      <c r="AD3" s="91" t="s">
        <v>130</v>
      </c>
      <c r="AE3" s="81"/>
      <c r="AF3" s="92" t="s">
        <v>132</v>
      </c>
      <c r="AG3" s="96" t="s">
        <v>627</v>
      </c>
      <c r="AH3" s="96" t="s">
        <v>628</v>
      </c>
      <c r="AI3" s="96" t="s">
        <v>629</v>
      </c>
      <c r="AJ3" s="96" t="s">
        <v>136</v>
      </c>
      <c r="AK3" s="96" t="s">
        <v>631</v>
      </c>
      <c r="AL3" s="97" t="s">
        <v>632</v>
      </c>
      <c r="AM3" s="98" t="s">
        <v>633</v>
      </c>
      <c r="AN3" s="96" t="s">
        <v>634</v>
      </c>
      <c r="AO3" s="105" t="s">
        <v>140</v>
      </c>
      <c r="AP3" s="106" t="s">
        <v>635</v>
      </c>
      <c r="AQ3" s="106" t="s">
        <v>141</v>
      </c>
      <c r="AR3" s="107" t="s">
        <v>16</v>
      </c>
      <c r="AS3" s="81">
        <v>40210</v>
      </c>
      <c r="AT3" s="70" t="s">
        <v>142</v>
      </c>
      <c r="AV3" s="104" t="s">
        <v>73</v>
      </c>
      <c r="AW3" s="112">
        <v>16</v>
      </c>
      <c r="AX3" s="104"/>
      <c r="AY3" s="205" t="s">
        <v>636</v>
      </c>
      <c r="AZ3" s="205"/>
      <c r="BA3" s="205"/>
      <c r="BB3" s="205"/>
      <c r="BC3" s="205"/>
      <c r="BD3" s="104"/>
      <c r="BE3" s="205" t="s">
        <v>131</v>
      </c>
      <c r="BF3" s="205"/>
      <c r="BG3" s="205"/>
      <c r="BH3" s="205"/>
      <c r="BK3" s="205" t="s">
        <v>637</v>
      </c>
      <c r="BL3" s="205"/>
      <c r="BM3" s="205"/>
      <c r="BN3" s="205"/>
      <c r="BQ3" s="205" t="s">
        <v>638</v>
      </c>
      <c r="BR3" s="205"/>
      <c r="BS3" s="205"/>
      <c r="BT3" s="205"/>
      <c r="BW3" s="114">
        <v>1</v>
      </c>
      <c r="BX3" s="114">
        <v>2</v>
      </c>
      <c r="BY3" s="114">
        <v>3</v>
      </c>
      <c r="BZ3" s="114">
        <v>4</v>
      </c>
      <c r="CA3" s="114">
        <v>5</v>
      </c>
      <c r="CB3" s="114">
        <v>6</v>
      </c>
      <c r="CC3" s="114">
        <v>7</v>
      </c>
      <c r="CD3" s="114">
        <v>8</v>
      </c>
      <c r="CE3" s="114">
        <v>9</v>
      </c>
      <c r="CF3" s="114">
        <v>10</v>
      </c>
      <c r="CG3" s="114">
        <v>11</v>
      </c>
      <c r="CH3" s="114">
        <v>12</v>
      </c>
      <c r="CI3" s="114">
        <v>13</v>
      </c>
      <c r="CJ3" s="114">
        <v>14</v>
      </c>
      <c r="CK3" s="114">
        <v>15</v>
      </c>
      <c r="CL3" s="114">
        <v>16</v>
      </c>
      <c r="CM3" s="114">
        <v>17</v>
      </c>
      <c r="CN3" s="114">
        <v>18</v>
      </c>
      <c r="CO3" s="114">
        <v>19</v>
      </c>
      <c r="CP3" s="114">
        <v>20</v>
      </c>
      <c r="CQ3" s="114">
        <v>21</v>
      </c>
      <c r="CR3" s="114">
        <v>22</v>
      </c>
      <c r="CS3" s="114">
        <v>23</v>
      </c>
      <c r="CT3" s="114">
        <v>24</v>
      </c>
      <c r="CU3" s="114">
        <v>25</v>
      </c>
      <c r="CV3" s="114">
        <v>26</v>
      </c>
      <c r="CW3" s="114">
        <v>27</v>
      </c>
      <c r="CX3" s="114">
        <v>28</v>
      </c>
      <c r="CY3" s="114">
        <v>29</v>
      </c>
      <c r="CZ3" s="114">
        <v>30</v>
      </c>
      <c r="DA3" s="114">
        <v>31</v>
      </c>
      <c r="DB3" s="114">
        <v>32</v>
      </c>
    </row>
    <row r="4" spans="1:109">
      <c r="A4" s="50" t="str">
        <f t="shared" ref="A4:A40" si="0">IF(B4&lt;16,0&amp;DEC2HEX(B4),DEC2HEX(B4))</f>
        <v>00</v>
      </c>
      <c r="B4" s="19">
        <v>0</v>
      </c>
      <c r="C4" s="19" t="s">
        <v>948</v>
      </c>
      <c r="D4" s="67" t="str">
        <f t="shared" ref="D4:D67" si="1">DEC2HEX(E4)</f>
        <v>2022</v>
      </c>
      <c r="E4" s="67">
        <v>8226</v>
      </c>
      <c r="F4" s="67" t="str">
        <f t="shared" ref="F4:F67" si="2">DEC2HEX(G4)</f>
        <v>9210</v>
      </c>
      <c r="G4" s="67">
        <v>37392</v>
      </c>
      <c r="H4" s="67" t="str">
        <f t="shared" ref="H4:H67" si="3">DEC2HEX(I4)</f>
        <v>2204</v>
      </c>
      <c r="I4" s="67">
        <v>8708</v>
      </c>
      <c r="J4" s="79">
        <v>5</v>
      </c>
      <c r="K4" s="84" t="str">
        <f t="shared" ref="K4:K67" si="4">IF(L4&lt;16,"0"&amp;DEC2HEX(L4),DEC2HEX(L4))</f>
        <v>10</v>
      </c>
      <c r="L4" s="79">
        <v>16</v>
      </c>
      <c r="M4" s="84" t="str">
        <f t="shared" ref="M4:M67" si="5">DEC2HEX(N4)</f>
        <v>92</v>
      </c>
      <c r="N4" s="79">
        <f t="shared" ref="N4:N67" si="6">G4/256</f>
        <v>146.0625</v>
      </c>
      <c r="O4" s="210"/>
      <c r="P4" s="85" t="str">
        <f>LOOKUP(C4,全武将名字!$B$3:$B$257,全武将名字!$H$3:$H$257)</f>
        <v>A0</v>
      </c>
      <c r="Q4" s="85">
        <f>LOOKUP(C4,全武将名字!$B$3:$B$257,全武将名字!$I$3:$I$257)</f>
        <v>50</v>
      </c>
      <c r="R4" s="85">
        <f>LOOKUP(C4,全武将名字!$B$3:$B$257,全武将名字!$J$3:$J$257)</f>
        <v>72</v>
      </c>
      <c r="S4" s="85">
        <f>LOOKUP(C4,全武将名字!$B$3:$B$257,全武将名字!$K$3:$K$257)</f>
        <v>54</v>
      </c>
      <c r="T4" s="79" t="s">
        <v>83</v>
      </c>
      <c r="U4" s="87" t="str">
        <f>LOOKUP(C4,武将属性排列!$C$1:$C$255,武将属性排列!$D$1:$D$255)</f>
        <v>出仕</v>
      </c>
      <c r="V4" s="88">
        <f>LOOKUP(C4,武将属性排列!$C$1:$C$255,武将属性排列!$E$1:$E$255)</f>
        <v>77</v>
      </c>
      <c r="W4" s="88">
        <f>LOOKUP(C4,武将属性排列!$C$1:$C$255,武将属性排列!$F$1:$F$255)</f>
        <v>42</v>
      </c>
      <c r="X4" s="88">
        <f>LOOKUP(C4,武将属性排列!$C$1:$C$255,武将属性排列!$G$1:$G$255)</f>
        <v>66</v>
      </c>
      <c r="Y4" s="88">
        <f>LOOKUP(C4,武将属性排列!$C$1:$C$255,武将属性排列!$I$1:$I$255)</f>
        <v>255</v>
      </c>
      <c r="Z4" s="93">
        <f>LOOKUP(C4,武将属性排列!$C$1:$C$255,武将属性排列!$K$1:$K$255)</f>
        <v>2</v>
      </c>
      <c r="AA4" s="93">
        <v>1000</v>
      </c>
      <c r="AB4" s="88">
        <f>LOOKUP(C4,武将属性排列!$C$1:$C$255,武将属性排列!$O$1:$O$255)</f>
        <v>80</v>
      </c>
      <c r="AC4" s="94">
        <v>265044</v>
      </c>
      <c r="AD4" s="94" t="str">
        <f t="shared" ref="AD4:AD67" si="7">DEC2HEX(AC4)</f>
        <v>40B54</v>
      </c>
      <c r="AE4" s="210"/>
      <c r="AF4" s="95" t="str">
        <f t="shared" ref="AF4:AF19" si="8">IF(U4="出仕","00",20)</f>
        <v>00</v>
      </c>
      <c r="AG4" s="99" t="str">
        <f t="shared" ref="AG4:AG67" si="9">IF(V4&lt;16,0&amp;DEC2HEX(V4),DEC2HEX(V4))</f>
        <v>4D</v>
      </c>
      <c r="AH4" s="99" t="str">
        <f t="shared" ref="AH4:AH67" si="10">IF(W4&lt;16,0&amp;DEC2HEX(W4),DEC2HEX(W4))</f>
        <v>2A</v>
      </c>
      <c r="AI4" s="99" t="str">
        <f t="shared" ref="AI4:AI67" si="11">IF(X4&lt;16,0&amp;DEC2HEX(X4),DEC2HEX(X4))</f>
        <v>42</v>
      </c>
      <c r="AJ4" s="84">
        <f t="shared" ref="AJ4:AJ67" si="12">IF(AND(X4&lt;10,AA4&gt;500),60,(IF(AND(X4&lt;30,AA4&gt;400),50,(IF(AND(X4&lt;50,AA4&gt;300),40,(IF(AND(X4&lt;70,AA4&gt;200),30,(IF(AND(X4&lt;90,AA4&gt;100),20,(IF(AND(X4&lt;100,AA4&gt;0),10,"00")))))))))))</f>
        <v>30</v>
      </c>
      <c r="AK4" s="99" t="str">
        <f t="shared" ref="AK4:AK67" si="13">IF(Y4&lt;16,0&amp;DEC2HEX(Y4),DEC2HEX(Y4))</f>
        <v>FF</v>
      </c>
      <c r="AL4" s="100" t="str">
        <f t="shared" ref="AL4:AL67" si="14">IF(Z4=0,"平军",(IF(Z4=1,"水军","山军")))</f>
        <v>山军</v>
      </c>
      <c r="AM4" s="99" t="str">
        <f t="shared" ref="AM4:AM67" si="15">IF(AF4="00",IF(AL4="水军","1",IF(AL4="山军","2","0")),IF(AL4="水军",1,IF(AL4="山军",2,"0")))</f>
        <v>2</v>
      </c>
      <c r="AN4" s="99" t="str">
        <f t="shared" ref="AN4:AN67" si="16">DEC2HEX(AA4/100)</f>
        <v>A</v>
      </c>
      <c r="AO4" s="108">
        <f t="shared" ref="AO4:AO67" si="17">IF(AA4/100-AJ4/10-AQ4&lt;0,0,AA4/100-AJ4/10-AQ4)</f>
        <v>4</v>
      </c>
      <c r="AP4" s="108">
        <f t="shared" ref="AP4:AP67" si="18">(IF(X4&lt;10,3,(IF(X4&lt;20,4,(IF(X4&lt;30,3,(IF(X4&lt;40,4,(IF(X4&lt;50,3,(IF(X4&lt;60,4,(IF(X4&lt;70,3,(IF(X4&lt;80,4,(IF(X4&lt;90,3,4))))))))))))))))))</f>
        <v>3</v>
      </c>
      <c r="AQ4" s="109">
        <f t="shared" ref="AQ4:AQ67" si="19">IF(AA4/100-AJ4/10&gt;AP4,AP4,IF(AA4/100-AJ4/10&gt;0,AA4/100-AJ4/10,0))</f>
        <v>3</v>
      </c>
      <c r="AR4" s="110" t="str">
        <f t="shared" ref="AR4:AR67" si="20">IF(AB4&lt;16,0&amp;DEC2HEX(AB4),DEC2HEX(AB4))</f>
        <v>50</v>
      </c>
      <c r="AS4" s="210"/>
      <c r="AT4" s="111">
        <v>1</v>
      </c>
      <c r="AU4" s="213"/>
      <c r="AV4" s="111">
        <v>0</v>
      </c>
      <c r="AW4" s="190">
        <f>IF(B4&lt;$AW$3,B4,“ ”)</f>
        <v>0</v>
      </c>
      <c r="AX4" s="70">
        <v>128</v>
      </c>
      <c r="AY4" s="70" t="str">
        <f t="shared" ref="AY4:AY19" si="21">DEC2HEX(HEX2DEC(Q4)+AX4)</f>
        <v>D0</v>
      </c>
      <c r="AZ4" s="70" t="str">
        <f t="shared" ref="AZ4:AZ19" si="22">DEC2HEX(HEX2DEC(R4)+AX4)</f>
        <v>F2</v>
      </c>
      <c r="BA4" s="70" t="str">
        <f t="shared" ref="BA4:BA19" si="23">IF(S4="FF"," ",DEC2HEX(HEX2DEC(S4)+AX4))</f>
        <v>D4</v>
      </c>
      <c r="BB4" s="70">
        <f t="shared" ref="BB4:BB19" si="24">HEX2DEC(AY4)</f>
        <v>208</v>
      </c>
      <c r="BC4" s="70">
        <f t="shared" ref="BC4:BC19" si="25">HEX2DEC(AZ4)</f>
        <v>242</v>
      </c>
      <c r="BD4" s="70">
        <f t="shared" ref="BD4:BD19" si="26">IF(BA4=" "," ",HEX2DEC(BA4))</f>
        <v>212</v>
      </c>
      <c r="BE4" s="70">
        <f t="shared" ref="BE4:BE19" si="27">BB4</f>
        <v>208</v>
      </c>
      <c r="BF4" s="70">
        <f t="shared" ref="BF4:BF19" si="28">BB4+1</f>
        <v>209</v>
      </c>
      <c r="BG4" s="70">
        <f t="shared" ref="BG4:BG19" si="29">BC4</f>
        <v>242</v>
      </c>
      <c r="BH4" s="70">
        <f t="shared" ref="BH4:BH19" si="30">BC4+1</f>
        <v>243</v>
      </c>
      <c r="BI4" s="70">
        <f t="shared" ref="BI4:BI19" si="31">IF(BD4=" "," ",BD4)</f>
        <v>212</v>
      </c>
      <c r="BJ4" s="70">
        <f t="shared" ref="BJ4:BJ19" si="32">IF(BD4=" "," ",BD4+1)</f>
        <v>213</v>
      </c>
      <c r="BK4" s="113" t="str">
        <f t="shared" ref="BK4:BK19" si="33">IF($AW4=" "," ",DEC2HEX(BE4-16))</f>
        <v>C0</v>
      </c>
      <c r="BL4" s="113" t="str">
        <f t="shared" ref="BL4:BL19" si="34">IF($AW4=" "," ",DEC2HEX(BF4-16))</f>
        <v>C1</v>
      </c>
      <c r="BM4" s="113" t="str">
        <f t="shared" ref="BM4:BM19" si="35">IF($AW4=" "," ",DEC2HEX(BG4-16))</f>
        <v>E2</v>
      </c>
      <c r="BN4" s="113" t="str">
        <f t="shared" ref="BN4:BN19" si="36">IF($AW4=" "," ",DEC2HEX(BH4-16))</f>
        <v>E3</v>
      </c>
      <c r="BO4" s="113" t="str">
        <f t="shared" ref="BO4:BO19" si="37">IF($AW4=" "," ",IF(BI4=" "," ",DEC2HEX(BI4-16)))</f>
        <v>C4</v>
      </c>
      <c r="BP4" s="113" t="str">
        <f t="shared" ref="BP4:BP19" si="38">IF($AW4=" "," ",IF(BJ4=" "," ",DEC2HEX(BJ4-16)))</f>
        <v>C5</v>
      </c>
      <c r="BQ4" s="113" t="str">
        <f t="shared" ref="BQ4:BQ19" si="39">IF($AW4=" "," ",DEC2HEX(BE4))</f>
        <v>D0</v>
      </c>
      <c r="BR4" s="113" t="str">
        <f t="shared" ref="BR4:BR19" si="40">IF($AW4=" "," ",DEC2HEX(BF4))</f>
        <v>D1</v>
      </c>
      <c r="BS4" s="113" t="str">
        <f t="shared" ref="BS4:BS19" si="41">IF($AW4=" "," ",DEC2HEX(BG4))</f>
        <v>F2</v>
      </c>
      <c r="BT4" s="113" t="str">
        <f t="shared" ref="BT4:BT19" si="42">IF($AW4=" "," ",DEC2HEX(BH4))</f>
        <v>F3</v>
      </c>
      <c r="BU4" s="113" t="str">
        <f t="shared" ref="BU4:BU19" si="43">IF($AW4=" "," ",IF(BI4=" "," ",DEC2HEX(BI4)))</f>
        <v>D4</v>
      </c>
      <c r="BV4" s="113" t="str">
        <f t="shared" ref="BV4:BV19" si="44">IF($AW4=" "," ",IF(BJ4=" "," ",DEC2HEX(BJ4)))</f>
        <v>D5</v>
      </c>
      <c r="BW4" s="115" t="s">
        <v>83</v>
      </c>
      <c r="BX4" s="116" t="s">
        <v>459</v>
      </c>
      <c r="BY4" s="116" t="s">
        <v>606</v>
      </c>
      <c r="BZ4" s="116" t="s">
        <v>477</v>
      </c>
      <c r="CA4" s="116" t="s">
        <v>457</v>
      </c>
      <c r="CB4" s="116" t="s">
        <v>591</v>
      </c>
      <c r="CC4" s="116" t="s">
        <v>551</v>
      </c>
      <c r="CD4" s="116" t="s">
        <v>456</v>
      </c>
      <c r="CE4" s="116" t="s">
        <v>573</v>
      </c>
      <c r="CF4" s="116" t="s">
        <v>572</v>
      </c>
      <c r="CG4" s="116" t="s">
        <v>555</v>
      </c>
      <c r="CH4" s="116" t="s">
        <v>459</v>
      </c>
      <c r="CI4" s="116" t="s">
        <v>554</v>
      </c>
      <c r="CJ4" s="116" t="s">
        <v>553</v>
      </c>
      <c r="CK4" s="116" t="s">
        <v>229</v>
      </c>
      <c r="CL4" s="116" t="s">
        <v>233</v>
      </c>
      <c r="CM4" s="116" t="s">
        <v>523</v>
      </c>
      <c r="CN4" s="116" t="s">
        <v>524</v>
      </c>
      <c r="CO4" s="116" t="s">
        <v>505</v>
      </c>
      <c r="CP4" s="116" t="s">
        <v>499</v>
      </c>
      <c r="CQ4" s="116" t="s">
        <v>83</v>
      </c>
      <c r="CR4" s="116" t="s">
        <v>459</v>
      </c>
      <c r="CS4" s="116" t="s">
        <v>439</v>
      </c>
      <c r="CT4" s="116" t="s">
        <v>496</v>
      </c>
      <c r="CU4" s="116" t="s">
        <v>494</v>
      </c>
      <c r="CV4" s="116" t="s">
        <v>482</v>
      </c>
      <c r="CW4" s="116" t="s">
        <v>463</v>
      </c>
      <c r="CX4" s="116" t="s">
        <v>604</v>
      </c>
      <c r="CY4" s="116" t="s">
        <v>449</v>
      </c>
      <c r="CZ4" s="116" t="s">
        <v>580</v>
      </c>
      <c r="DA4" s="116" t="s">
        <v>563</v>
      </c>
      <c r="DB4" s="116" t="s">
        <v>459</v>
      </c>
      <c r="DD4" s="70" t="str">
        <f>LOOKUP(C4,全武将名字!$B$3:$B$257,全武将名字!$B$3:$B$257)</f>
        <v>元顺帝</v>
      </c>
      <c r="DE4" s="70">
        <f>IF(C4=DD4,1,0)</f>
        <v>1</v>
      </c>
    </row>
    <row r="5" spans="1:109">
      <c r="A5" s="50" t="str">
        <f t="shared" si="0"/>
        <v>01</v>
      </c>
      <c r="B5" s="19">
        <v>1</v>
      </c>
      <c r="C5" s="19" t="s">
        <v>805</v>
      </c>
      <c r="D5" s="67" t="str">
        <f t="shared" si="1"/>
        <v>2024</v>
      </c>
      <c r="E5" s="67">
        <f t="shared" ref="E5:E68" si="45">E4+2</f>
        <v>8228</v>
      </c>
      <c r="F5" s="67" t="str">
        <f t="shared" si="2"/>
        <v>9215</v>
      </c>
      <c r="G5" s="67">
        <f t="shared" ref="G5:G68" si="46">G4+I5-I4</f>
        <v>37397</v>
      </c>
      <c r="H5" s="67" t="str">
        <f t="shared" si="3"/>
        <v>2209</v>
      </c>
      <c r="I5" s="67">
        <f t="shared" ref="I5:I68" si="47">I4+J4</f>
        <v>8713</v>
      </c>
      <c r="J5" s="79">
        <v>5</v>
      </c>
      <c r="K5" s="84" t="str">
        <f t="shared" si="4"/>
        <v>15</v>
      </c>
      <c r="L5" s="79">
        <f t="shared" ref="L5:L68" si="48">IF(L4+J4&gt;255,L4+J4-256,L4+J4)</f>
        <v>21</v>
      </c>
      <c r="M5" s="84" t="str">
        <f t="shared" si="5"/>
        <v>92</v>
      </c>
      <c r="N5" s="79">
        <f t="shared" si="6"/>
        <v>146.08203125</v>
      </c>
      <c r="O5" s="211"/>
      <c r="P5" s="85" t="str">
        <f>LOOKUP(C5,全武将名字!$B$3:$B$257,全武将名字!$H$3:$H$257)</f>
        <v>F0</v>
      </c>
      <c r="Q5" s="85">
        <f>LOOKUP(C5,全武将名字!$B$3:$B$257,全武将名字!$I$3:$I$257)</f>
        <v>74</v>
      </c>
      <c r="R5" s="85">
        <f>LOOKUP(C5,全武将名字!$B$3:$B$257,全武将名字!$J$3:$J$257)</f>
        <v>76</v>
      </c>
      <c r="S5" s="85">
        <f>LOOKUP(C5,全武将名字!$B$3:$B$257,全武将名字!$K$3:$K$257)</f>
        <v>58</v>
      </c>
      <c r="T5" s="79" t="s">
        <v>83</v>
      </c>
      <c r="U5" s="87" t="str">
        <f>LOOKUP(C5,武将属性排列!$C$1:$C$255,武将属性排列!$D$1:$D$255)</f>
        <v>出仕</v>
      </c>
      <c r="V5" s="88">
        <f>LOOKUP(C5,武将属性排列!$C$1:$C$255,武将属性排列!$E$1:$E$255)</f>
        <v>72</v>
      </c>
      <c r="W5" s="88">
        <f>LOOKUP(C5,武将属性排列!$C$1:$C$255,武将属性排列!$F$1:$F$255)</f>
        <v>69</v>
      </c>
      <c r="X5" s="88">
        <f>LOOKUP(C5,武将属性排列!$C$1:$C$255,武将属性排列!$G$1:$G$255)</f>
        <v>80</v>
      </c>
      <c r="Y5" s="88">
        <f>LOOKUP(C5,武将属性排列!$C$1:$C$255,武将属性排列!$I$1:$I$255)</f>
        <v>255</v>
      </c>
      <c r="Z5" s="93">
        <f>LOOKUP(C5,武将属性排列!$C$1:$C$255,武将属性排列!$K$1:$K$255)</f>
        <v>0</v>
      </c>
      <c r="AA5" s="93">
        <v>1000</v>
      </c>
      <c r="AB5" s="88">
        <f>LOOKUP(C5,武将属性排列!$C$1:$C$255,武将属性排列!$O$1:$O$255)</f>
        <v>68</v>
      </c>
      <c r="AC5" s="94">
        <f t="shared" ref="AC5:AC68" si="49">AC4+8</f>
        <v>265052</v>
      </c>
      <c r="AD5" s="94" t="str">
        <f t="shared" si="7"/>
        <v>40B5C</v>
      </c>
      <c r="AE5" s="211"/>
      <c r="AF5" s="95" t="str">
        <f t="shared" si="8"/>
        <v>00</v>
      </c>
      <c r="AG5" s="99" t="str">
        <f t="shared" si="9"/>
        <v>48</v>
      </c>
      <c r="AH5" s="99" t="str">
        <f t="shared" si="10"/>
        <v>45</v>
      </c>
      <c r="AI5" s="99" t="str">
        <f t="shared" si="11"/>
        <v>50</v>
      </c>
      <c r="AJ5" s="84">
        <f t="shared" si="12"/>
        <v>20</v>
      </c>
      <c r="AK5" s="99" t="str">
        <f t="shared" si="13"/>
        <v>FF</v>
      </c>
      <c r="AL5" s="101" t="str">
        <f t="shared" si="14"/>
        <v>平军</v>
      </c>
      <c r="AM5" s="102" t="str">
        <f t="shared" si="15"/>
        <v>0</v>
      </c>
      <c r="AN5" s="99" t="str">
        <f t="shared" si="16"/>
        <v>A</v>
      </c>
      <c r="AO5" s="108">
        <f t="shared" si="17"/>
        <v>5</v>
      </c>
      <c r="AP5" s="108">
        <f t="shared" si="18"/>
        <v>3</v>
      </c>
      <c r="AQ5" s="109">
        <f t="shared" si="19"/>
        <v>3</v>
      </c>
      <c r="AR5" s="110" t="str">
        <f t="shared" si="20"/>
        <v>44</v>
      </c>
      <c r="AS5" s="211"/>
      <c r="AT5" s="111">
        <v>1</v>
      </c>
      <c r="AU5" s="213"/>
      <c r="AV5" s="111">
        <v>14</v>
      </c>
      <c r="AW5" s="190">
        <f>IF(B5&lt;$AW$3,B5,“ ”)</f>
        <v>1</v>
      </c>
      <c r="AX5" s="70">
        <f>AX4/2</f>
        <v>64</v>
      </c>
      <c r="AY5" s="70" t="str">
        <f t="shared" si="21"/>
        <v>B4</v>
      </c>
      <c r="AZ5" s="70" t="str">
        <f t="shared" si="22"/>
        <v>B6</v>
      </c>
      <c r="BA5" s="70" t="str">
        <f t="shared" si="23"/>
        <v>98</v>
      </c>
      <c r="BB5" s="70">
        <f t="shared" si="24"/>
        <v>180</v>
      </c>
      <c r="BC5" s="70">
        <f t="shared" si="25"/>
        <v>182</v>
      </c>
      <c r="BD5" s="70">
        <f t="shared" si="26"/>
        <v>152</v>
      </c>
      <c r="BE5" s="70">
        <f t="shared" si="27"/>
        <v>180</v>
      </c>
      <c r="BF5" s="70">
        <f t="shared" si="28"/>
        <v>181</v>
      </c>
      <c r="BG5" s="70">
        <f t="shared" si="29"/>
        <v>182</v>
      </c>
      <c r="BH5" s="70">
        <f t="shared" si="30"/>
        <v>183</v>
      </c>
      <c r="BI5" s="70">
        <f t="shared" si="31"/>
        <v>152</v>
      </c>
      <c r="BJ5" s="70">
        <f t="shared" si="32"/>
        <v>153</v>
      </c>
      <c r="BK5" s="113" t="str">
        <f t="shared" si="33"/>
        <v>A4</v>
      </c>
      <c r="BL5" s="113" t="str">
        <f t="shared" si="34"/>
        <v>A5</v>
      </c>
      <c r="BM5" s="113" t="str">
        <f t="shared" si="35"/>
        <v>A6</v>
      </c>
      <c r="BN5" s="113" t="str">
        <f t="shared" si="36"/>
        <v>A7</v>
      </c>
      <c r="BO5" s="113" t="str">
        <f t="shared" si="37"/>
        <v>88</v>
      </c>
      <c r="BP5" s="113" t="str">
        <f t="shared" si="38"/>
        <v>89</v>
      </c>
      <c r="BQ5" s="113" t="str">
        <f t="shared" si="39"/>
        <v>B4</v>
      </c>
      <c r="BR5" s="113" t="str">
        <f t="shared" si="40"/>
        <v>B5</v>
      </c>
      <c r="BS5" s="113" t="str">
        <f t="shared" si="41"/>
        <v>B6</v>
      </c>
      <c r="BT5" s="113" t="str">
        <f t="shared" si="42"/>
        <v>B7</v>
      </c>
      <c r="BU5" s="113" t="str">
        <f t="shared" si="43"/>
        <v>98</v>
      </c>
      <c r="BV5" s="113" t="str">
        <f t="shared" si="44"/>
        <v>99</v>
      </c>
      <c r="BW5" s="115" t="s">
        <v>546</v>
      </c>
      <c r="BX5" s="116" t="s">
        <v>543</v>
      </c>
      <c r="BY5" s="116" t="s">
        <v>255</v>
      </c>
      <c r="BZ5" s="116" t="s">
        <v>540</v>
      </c>
      <c r="CA5" s="116" t="s">
        <v>520</v>
      </c>
      <c r="CB5" s="116" t="s">
        <v>512</v>
      </c>
      <c r="CC5" s="116" t="s">
        <v>486</v>
      </c>
      <c r="CD5" s="116" t="s">
        <v>479</v>
      </c>
      <c r="CE5" s="116" t="s">
        <v>83</v>
      </c>
      <c r="CF5" s="116" t="s">
        <v>459</v>
      </c>
      <c r="CG5" s="116" t="s">
        <v>523</v>
      </c>
      <c r="CH5" s="118" t="str">
        <f t="shared" ref="CH5:CM5" si="50">IF(BK4=" ","02",BK4)</f>
        <v>C0</v>
      </c>
      <c r="CI5" s="118" t="str">
        <f t="shared" si="50"/>
        <v>C1</v>
      </c>
      <c r="CJ5" s="118" t="str">
        <f t="shared" si="50"/>
        <v>E2</v>
      </c>
      <c r="CK5" s="118" t="str">
        <f t="shared" si="50"/>
        <v>E3</v>
      </c>
      <c r="CL5" s="118" t="str">
        <f t="shared" si="50"/>
        <v>C4</v>
      </c>
      <c r="CM5" s="118" t="str">
        <f t="shared" si="50"/>
        <v>C5</v>
      </c>
      <c r="CN5" s="116" t="s">
        <v>459</v>
      </c>
      <c r="CO5" s="116" t="s">
        <v>459</v>
      </c>
      <c r="CP5" s="116" t="s">
        <v>459</v>
      </c>
      <c r="CQ5" s="118" t="str">
        <f t="shared" ref="CQ5:CV5" si="51">IF(BK5=" ","02",BK5)</f>
        <v>A4</v>
      </c>
      <c r="CR5" s="118" t="str">
        <f t="shared" si="51"/>
        <v>A5</v>
      </c>
      <c r="CS5" s="118" t="str">
        <f t="shared" si="51"/>
        <v>A6</v>
      </c>
      <c r="CT5" s="118" t="str">
        <f t="shared" si="51"/>
        <v>A7</v>
      </c>
      <c r="CU5" s="118" t="str">
        <f t="shared" si="51"/>
        <v>88</v>
      </c>
      <c r="CV5" s="118" t="str">
        <f t="shared" si="51"/>
        <v>89</v>
      </c>
      <c r="CW5" s="116" t="s">
        <v>459</v>
      </c>
      <c r="CX5" s="116" t="s">
        <v>459</v>
      </c>
      <c r="CY5" s="116" t="s">
        <v>459</v>
      </c>
      <c r="CZ5" s="118" t="str">
        <f>IF(BK6=" ","02",BK6)</f>
        <v>40</v>
      </c>
      <c r="DA5" s="118" t="str">
        <f>IF(BL6=" ","02",BL6)</f>
        <v>41</v>
      </c>
      <c r="DB5" s="118" t="str">
        <f>IF(BM6=" ","02",BM6)</f>
        <v>66</v>
      </c>
      <c r="DD5" s="70" t="str">
        <f>LOOKUP(C5,全武将名字!$B$3:$B$257,全武将名字!$B$3:$B$257)</f>
        <v>郭子兴</v>
      </c>
      <c r="DE5" s="70">
        <f t="shared" ref="DE5:DE67" si="52">IF(C5=DD5,1,0)</f>
        <v>1</v>
      </c>
    </row>
    <row r="6" spans="1:109">
      <c r="A6" s="50" t="str">
        <f t="shared" si="0"/>
        <v>02</v>
      </c>
      <c r="B6" s="19">
        <v>2</v>
      </c>
      <c r="C6" s="19" t="s">
        <v>981</v>
      </c>
      <c r="D6" s="67" t="str">
        <f t="shared" si="1"/>
        <v>2026</v>
      </c>
      <c r="E6" s="67">
        <f t="shared" si="45"/>
        <v>8230</v>
      </c>
      <c r="F6" s="67" t="str">
        <f t="shared" si="2"/>
        <v>921A</v>
      </c>
      <c r="G6" s="67">
        <f t="shared" si="46"/>
        <v>37402</v>
      </c>
      <c r="H6" s="67" t="str">
        <f t="shared" si="3"/>
        <v>220E</v>
      </c>
      <c r="I6" s="67">
        <f t="shared" si="47"/>
        <v>8718</v>
      </c>
      <c r="J6" s="79">
        <v>5</v>
      </c>
      <c r="K6" s="84" t="str">
        <f t="shared" si="4"/>
        <v>1A</v>
      </c>
      <c r="L6" s="79">
        <f t="shared" si="48"/>
        <v>26</v>
      </c>
      <c r="M6" s="84" t="str">
        <f t="shared" si="5"/>
        <v>92</v>
      </c>
      <c r="N6" s="79">
        <f t="shared" si="6"/>
        <v>146.1015625</v>
      </c>
      <c r="O6" s="211"/>
      <c r="P6" s="85" t="str">
        <f>LOOKUP(C6,全武将名字!$B$3:$B$257,全武将名字!$H$3:$H$257)</f>
        <v>EF</v>
      </c>
      <c r="Q6" s="85">
        <f>LOOKUP(C6,全武将名字!$B$3:$B$257,全武将名字!$I$3:$I$257)</f>
        <v>50</v>
      </c>
      <c r="R6" s="85">
        <f>LOOKUP(C6,全武将名字!$B$3:$B$257,全武将名字!$J$3:$J$257)</f>
        <v>76</v>
      </c>
      <c r="S6" s="85">
        <f>LOOKUP(C6,全武将名字!$B$3:$B$257,全武将名字!$K$3:$K$257)</f>
        <v>58</v>
      </c>
      <c r="T6" s="79" t="s">
        <v>83</v>
      </c>
      <c r="U6" s="87" t="str">
        <f>LOOKUP(C6,武将属性排列!$C$1:$C$255,武将属性排列!$D$1:$D$255)</f>
        <v>出仕</v>
      </c>
      <c r="V6" s="88">
        <f>LOOKUP(C6,武将属性排列!$C$1:$C$255,武将属性排列!$E$1:$E$255)</f>
        <v>76</v>
      </c>
      <c r="W6" s="88">
        <f>LOOKUP(C6,武将属性排列!$C$1:$C$255,武将属性排列!$F$1:$F$255)</f>
        <v>89</v>
      </c>
      <c r="X6" s="88">
        <f>LOOKUP(C6,武将属性排列!$C$1:$C$255,武将属性排列!$G$1:$G$255)</f>
        <v>70</v>
      </c>
      <c r="Y6" s="88">
        <f>LOOKUP(C6,武将属性排列!$C$1:$C$255,武将属性排列!$I$1:$I$255)</f>
        <v>255</v>
      </c>
      <c r="Z6" s="93">
        <f>LOOKUP(C6,武将属性排列!$C$1:$C$255,武将属性排列!$K$1:$K$255)</f>
        <v>2</v>
      </c>
      <c r="AA6" s="93">
        <v>1000</v>
      </c>
      <c r="AB6" s="88">
        <f>LOOKUP(C6,武将属性排列!$C$1:$C$255,武将属性排列!$O$1:$O$255)</f>
        <v>80</v>
      </c>
      <c r="AC6" s="94">
        <f t="shared" si="49"/>
        <v>265060</v>
      </c>
      <c r="AD6" s="94" t="str">
        <f t="shared" si="7"/>
        <v>40B64</v>
      </c>
      <c r="AE6" s="211"/>
      <c r="AF6" s="95" t="str">
        <f t="shared" si="8"/>
        <v>00</v>
      </c>
      <c r="AG6" s="99" t="str">
        <f t="shared" si="9"/>
        <v>4C</v>
      </c>
      <c r="AH6" s="99" t="str">
        <f t="shared" si="10"/>
        <v>59</v>
      </c>
      <c r="AI6" s="99" t="str">
        <f t="shared" si="11"/>
        <v>46</v>
      </c>
      <c r="AJ6" s="84">
        <f t="shared" si="12"/>
        <v>20</v>
      </c>
      <c r="AK6" s="99" t="str">
        <f t="shared" si="13"/>
        <v>FF</v>
      </c>
      <c r="AL6" s="101" t="str">
        <f t="shared" si="14"/>
        <v>山军</v>
      </c>
      <c r="AM6" s="102" t="str">
        <f t="shared" si="15"/>
        <v>2</v>
      </c>
      <c r="AN6" s="99" t="str">
        <f t="shared" si="16"/>
        <v>A</v>
      </c>
      <c r="AO6" s="108">
        <f t="shared" si="17"/>
        <v>4</v>
      </c>
      <c r="AP6" s="108">
        <f t="shared" si="18"/>
        <v>4</v>
      </c>
      <c r="AQ6" s="109">
        <f t="shared" si="19"/>
        <v>4</v>
      </c>
      <c r="AR6" s="110" t="str">
        <f t="shared" si="20"/>
        <v>50</v>
      </c>
      <c r="AS6" s="211"/>
      <c r="AT6" s="111">
        <v>1</v>
      </c>
      <c r="AU6" s="213"/>
      <c r="AV6" s="111">
        <v>28</v>
      </c>
      <c r="AW6" s="190">
        <f t="shared" ref="AW6:AW19" si="53">IF(B6&lt;$AW$3,B6," ")</f>
        <v>2</v>
      </c>
      <c r="AX6" s="70">
        <v>0</v>
      </c>
      <c r="AY6" s="70" t="str">
        <f>DEC2HEX(HEX2DEC(Q6)+AX6)</f>
        <v>50</v>
      </c>
      <c r="AZ6" s="70" t="str">
        <f t="shared" si="22"/>
        <v>76</v>
      </c>
      <c r="BA6" s="70" t="str">
        <f t="shared" si="23"/>
        <v>58</v>
      </c>
      <c r="BB6" s="70">
        <f t="shared" si="24"/>
        <v>80</v>
      </c>
      <c r="BC6" s="70">
        <f t="shared" si="25"/>
        <v>118</v>
      </c>
      <c r="BD6" s="70">
        <f t="shared" si="26"/>
        <v>88</v>
      </c>
      <c r="BE6" s="70">
        <f t="shared" si="27"/>
        <v>80</v>
      </c>
      <c r="BF6" s="70">
        <f t="shared" si="28"/>
        <v>81</v>
      </c>
      <c r="BG6" s="70">
        <f t="shared" si="29"/>
        <v>118</v>
      </c>
      <c r="BH6" s="70">
        <f t="shared" si="30"/>
        <v>119</v>
      </c>
      <c r="BI6" s="70">
        <f t="shared" si="31"/>
        <v>88</v>
      </c>
      <c r="BJ6" s="70">
        <f t="shared" si="32"/>
        <v>89</v>
      </c>
      <c r="BK6" s="113" t="str">
        <f t="shared" si="33"/>
        <v>40</v>
      </c>
      <c r="BL6" s="113" t="str">
        <f t="shared" si="34"/>
        <v>41</v>
      </c>
      <c r="BM6" s="113" t="str">
        <f t="shared" si="35"/>
        <v>66</v>
      </c>
      <c r="BN6" s="113" t="str">
        <f t="shared" si="36"/>
        <v>67</v>
      </c>
      <c r="BO6" s="113" t="str">
        <f t="shared" si="37"/>
        <v>48</v>
      </c>
      <c r="BP6" s="113" t="str">
        <f t="shared" si="38"/>
        <v>49</v>
      </c>
      <c r="BQ6" s="113" t="str">
        <f t="shared" si="39"/>
        <v>50</v>
      </c>
      <c r="BR6" s="113" t="str">
        <f t="shared" si="40"/>
        <v>51</v>
      </c>
      <c r="BS6" s="113" t="str">
        <f t="shared" si="41"/>
        <v>76</v>
      </c>
      <c r="BT6" s="113" t="str">
        <f t="shared" si="42"/>
        <v>77</v>
      </c>
      <c r="BU6" s="113" t="str">
        <f t="shared" si="43"/>
        <v>58</v>
      </c>
      <c r="BV6" s="113" t="str">
        <f t="shared" si="44"/>
        <v>59</v>
      </c>
      <c r="BW6" s="117" t="str">
        <f>IF(BN6=" ","02",BN6)</f>
        <v>67</v>
      </c>
      <c r="BX6" s="118" t="str">
        <f>IF(BO6=" ","02",BO6)</f>
        <v>48</v>
      </c>
      <c r="BY6" s="118" t="str">
        <f>IF(BP6=" ","02",BP6)</f>
        <v>49</v>
      </c>
      <c r="BZ6" s="116" t="s">
        <v>459</v>
      </c>
      <c r="CA6" s="116" t="s">
        <v>459</v>
      </c>
      <c r="CB6" s="116" t="s">
        <v>459</v>
      </c>
      <c r="CC6" s="116" t="s">
        <v>83</v>
      </c>
      <c r="CD6" s="116" t="s">
        <v>459</v>
      </c>
      <c r="CE6" s="116" t="s">
        <v>473</v>
      </c>
      <c r="CF6" s="118" t="str">
        <f t="shared" ref="CF6:CK6" si="54">IF(BQ4=" ","02",BQ4)</f>
        <v>D0</v>
      </c>
      <c r="CG6" s="118" t="str">
        <f t="shared" si="54"/>
        <v>D1</v>
      </c>
      <c r="CH6" s="118" t="str">
        <f t="shared" si="54"/>
        <v>F2</v>
      </c>
      <c r="CI6" s="118" t="str">
        <f t="shared" si="54"/>
        <v>F3</v>
      </c>
      <c r="CJ6" s="118" t="str">
        <f t="shared" si="54"/>
        <v>D4</v>
      </c>
      <c r="CK6" s="118" t="str">
        <f t="shared" si="54"/>
        <v>D5</v>
      </c>
      <c r="CL6" s="116" t="s">
        <v>459</v>
      </c>
      <c r="CM6" s="116" t="s">
        <v>459</v>
      </c>
      <c r="CN6" s="116" t="s">
        <v>459</v>
      </c>
      <c r="CO6" s="118" t="str">
        <f t="shared" ref="CO6:CT6" si="55">IF(BQ5=" ","02",BQ5)</f>
        <v>B4</v>
      </c>
      <c r="CP6" s="118" t="str">
        <f t="shared" si="55"/>
        <v>B5</v>
      </c>
      <c r="CQ6" s="118" t="str">
        <f t="shared" si="55"/>
        <v>B6</v>
      </c>
      <c r="CR6" s="118" t="str">
        <f t="shared" si="55"/>
        <v>B7</v>
      </c>
      <c r="CS6" s="118" t="str">
        <f t="shared" si="55"/>
        <v>98</v>
      </c>
      <c r="CT6" s="118" t="str">
        <f t="shared" si="55"/>
        <v>99</v>
      </c>
      <c r="CU6" s="116" t="s">
        <v>459</v>
      </c>
      <c r="CV6" s="116" t="s">
        <v>459</v>
      </c>
      <c r="CW6" s="116" t="s">
        <v>459</v>
      </c>
      <c r="CX6" s="118" t="str">
        <f>IF(BQ6=" ","02",BQ6)</f>
        <v>50</v>
      </c>
      <c r="CY6" s="118" t="str">
        <f>IF(BR6=" ","02",BR6)</f>
        <v>51</v>
      </c>
      <c r="CZ6" s="118" t="str">
        <f>IF(BS6=" ","02",BS6)</f>
        <v>76</v>
      </c>
      <c r="DA6" s="118" t="str">
        <f>IF(BT6=" ","02",BT6)</f>
        <v>77</v>
      </c>
      <c r="DB6" s="118" t="str">
        <f>IF(BU6=" ","02",BU6)</f>
        <v>58</v>
      </c>
      <c r="DD6" s="70" t="str">
        <f>LOOKUP(C6,全武将名字!$B$3:$B$257,全武将名字!$B$3:$B$257)</f>
        <v>朱元璋</v>
      </c>
      <c r="DE6" s="70">
        <f t="shared" si="52"/>
        <v>1</v>
      </c>
    </row>
    <row r="7" spans="1:109">
      <c r="A7" s="50" t="str">
        <f t="shared" si="0"/>
        <v>03</v>
      </c>
      <c r="B7" s="19">
        <v>3</v>
      </c>
      <c r="C7" s="19" t="s">
        <v>768</v>
      </c>
      <c r="D7" s="67" t="str">
        <f t="shared" si="1"/>
        <v>2028</v>
      </c>
      <c r="E7" s="67">
        <f t="shared" si="45"/>
        <v>8232</v>
      </c>
      <c r="F7" s="67" t="str">
        <f t="shared" si="2"/>
        <v>921F</v>
      </c>
      <c r="G7" s="67">
        <f t="shared" si="46"/>
        <v>37407</v>
      </c>
      <c r="H7" s="67" t="str">
        <f t="shared" si="3"/>
        <v>2213</v>
      </c>
      <c r="I7" s="67">
        <f t="shared" si="47"/>
        <v>8723</v>
      </c>
      <c r="J7" s="79">
        <v>5</v>
      </c>
      <c r="K7" s="84" t="str">
        <f t="shared" si="4"/>
        <v>1F</v>
      </c>
      <c r="L7" s="79">
        <f t="shared" si="48"/>
        <v>31</v>
      </c>
      <c r="M7" s="84" t="str">
        <f t="shared" si="5"/>
        <v>92</v>
      </c>
      <c r="N7" s="79">
        <f t="shared" si="6"/>
        <v>146.12109375</v>
      </c>
      <c r="O7" s="211"/>
      <c r="P7" s="85">
        <f>LOOKUP(C7,全武将名字!$B$3:$B$257,全武将名字!$H$3:$H$257)</f>
        <v>89</v>
      </c>
      <c r="Q7" s="85">
        <f>LOOKUP(C7,全武将名字!$B$3:$B$257,全武将名字!$I$3:$I$257)</f>
        <v>50</v>
      </c>
      <c r="R7" s="85" t="str">
        <f>LOOKUP(C7,全武将名字!$B$3:$B$257,全武将名字!$J$3:$J$257)</f>
        <v>5A</v>
      </c>
      <c r="S7" s="85" t="str">
        <f>LOOKUP(C7,全武将名字!$B$3:$B$257,全武将名字!$K$3:$K$257)</f>
        <v>7A</v>
      </c>
      <c r="T7" s="79" t="s">
        <v>83</v>
      </c>
      <c r="U7" s="87" t="str">
        <f>LOOKUP(C7,武将属性排列!$C$1:$C$255,武将属性排列!$D$1:$D$255)</f>
        <v>出仕</v>
      </c>
      <c r="V7" s="88">
        <f>LOOKUP(C7,武将属性排列!$C$1:$C$255,武将属性排列!$E$1:$E$255)</f>
        <v>91</v>
      </c>
      <c r="W7" s="88">
        <f>LOOKUP(C7,武将属性排列!$C$1:$C$255,武将属性排列!$F$1:$F$255)</f>
        <v>71</v>
      </c>
      <c r="X7" s="88">
        <f>LOOKUP(C7,武将属性排列!$C$1:$C$255,武将属性排列!$G$1:$G$255)</f>
        <v>86</v>
      </c>
      <c r="Y7" s="88">
        <f>LOOKUP(C7,武将属性排列!$C$1:$C$255,武将属性排列!$I$1:$I$255)</f>
        <v>255</v>
      </c>
      <c r="Z7" s="93">
        <f>LOOKUP(C7,武将属性排列!$C$1:$C$255,武将属性排列!$K$1:$K$255)</f>
        <v>2</v>
      </c>
      <c r="AA7" s="93">
        <v>1000</v>
      </c>
      <c r="AB7" s="88">
        <f>LOOKUP(C7,武将属性排列!$C$1:$C$255,武将属性排列!$O$1:$O$255)</f>
        <v>79</v>
      </c>
      <c r="AC7" s="94">
        <f t="shared" si="49"/>
        <v>265068</v>
      </c>
      <c r="AD7" s="94" t="str">
        <f t="shared" si="7"/>
        <v>40B6C</v>
      </c>
      <c r="AE7" s="211"/>
      <c r="AF7" s="95" t="str">
        <f t="shared" si="8"/>
        <v>00</v>
      </c>
      <c r="AG7" s="99" t="str">
        <f t="shared" si="9"/>
        <v>5B</v>
      </c>
      <c r="AH7" s="99" t="str">
        <f t="shared" si="10"/>
        <v>47</v>
      </c>
      <c r="AI7" s="99" t="str">
        <f t="shared" si="11"/>
        <v>56</v>
      </c>
      <c r="AJ7" s="84">
        <f t="shared" si="12"/>
        <v>20</v>
      </c>
      <c r="AK7" s="99" t="str">
        <f t="shared" si="13"/>
        <v>FF</v>
      </c>
      <c r="AL7" s="101" t="str">
        <f t="shared" si="14"/>
        <v>山军</v>
      </c>
      <c r="AM7" s="102" t="str">
        <f t="shared" si="15"/>
        <v>2</v>
      </c>
      <c r="AN7" s="99" t="str">
        <f t="shared" si="16"/>
        <v>A</v>
      </c>
      <c r="AO7" s="108">
        <f t="shared" si="17"/>
        <v>5</v>
      </c>
      <c r="AP7" s="108">
        <f t="shared" si="18"/>
        <v>3</v>
      </c>
      <c r="AQ7" s="109">
        <f t="shared" si="19"/>
        <v>3</v>
      </c>
      <c r="AR7" s="110" t="str">
        <f t="shared" si="20"/>
        <v>4F</v>
      </c>
      <c r="AS7" s="211"/>
      <c r="AT7" s="111">
        <v>2</v>
      </c>
      <c r="AU7" s="213"/>
      <c r="AV7" s="111">
        <v>0</v>
      </c>
      <c r="AW7" s="190">
        <f t="shared" si="53"/>
        <v>3</v>
      </c>
      <c r="AX7" s="70">
        <v>128</v>
      </c>
      <c r="AY7" s="70" t="str">
        <f t="shared" si="21"/>
        <v>D0</v>
      </c>
      <c r="AZ7" s="70" t="str">
        <f t="shared" si="22"/>
        <v>DA</v>
      </c>
      <c r="BA7" s="70" t="str">
        <f t="shared" si="23"/>
        <v>FA</v>
      </c>
      <c r="BB7" s="70">
        <f t="shared" si="24"/>
        <v>208</v>
      </c>
      <c r="BC7" s="70">
        <f t="shared" si="25"/>
        <v>218</v>
      </c>
      <c r="BD7" s="70">
        <f t="shared" si="26"/>
        <v>250</v>
      </c>
      <c r="BE7" s="70">
        <f t="shared" si="27"/>
        <v>208</v>
      </c>
      <c r="BF7" s="70">
        <f t="shared" si="28"/>
        <v>209</v>
      </c>
      <c r="BG7" s="70">
        <f t="shared" si="29"/>
        <v>218</v>
      </c>
      <c r="BH7" s="70">
        <f t="shared" si="30"/>
        <v>219</v>
      </c>
      <c r="BI7" s="70">
        <f t="shared" si="31"/>
        <v>250</v>
      </c>
      <c r="BJ7" s="70">
        <f t="shared" si="32"/>
        <v>251</v>
      </c>
      <c r="BK7" s="113" t="str">
        <f t="shared" si="33"/>
        <v>C0</v>
      </c>
      <c r="BL7" s="113" t="str">
        <f t="shared" si="34"/>
        <v>C1</v>
      </c>
      <c r="BM7" s="113" t="str">
        <f t="shared" si="35"/>
        <v>CA</v>
      </c>
      <c r="BN7" s="113" t="str">
        <f t="shared" si="36"/>
        <v>CB</v>
      </c>
      <c r="BO7" s="113" t="str">
        <f t="shared" si="37"/>
        <v>EA</v>
      </c>
      <c r="BP7" s="113" t="str">
        <f t="shared" si="38"/>
        <v>EB</v>
      </c>
      <c r="BQ7" s="113" t="str">
        <f t="shared" si="39"/>
        <v>D0</v>
      </c>
      <c r="BR7" s="113" t="str">
        <f t="shared" si="40"/>
        <v>D1</v>
      </c>
      <c r="BS7" s="113" t="str">
        <f t="shared" si="41"/>
        <v>DA</v>
      </c>
      <c r="BT7" s="113" t="str">
        <f t="shared" si="42"/>
        <v>DB</v>
      </c>
      <c r="BU7" s="113" t="str">
        <f t="shared" si="43"/>
        <v>FA</v>
      </c>
      <c r="BV7" s="113" t="str">
        <f t="shared" si="44"/>
        <v>FB</v>
      </c>
      <c r="BW7" s="117" t="str">
        <f>IF(BV6=" ","02",BV6)</f>
        <v>59</v>
      </c>
      <c r="BX7" s="116" t="s">
        <v>83</v>
      </c>
      <c r="BY7" s="116" t="s">
        <v>459</v>
      </c>
      <c r="BZ7" s="116" t="s">
        <v>495</v>
      </c>
      <c r="CA7" s="118" t="str">
        <f t="shared" ref="CA7:CF7" si="56">IF(BK7=" ","02",BK7)</f>
        <v>C0</v>
      </c>
      <c r="CB7" s="118" t="str">
        <f t="shared" si="56"/>
        <v>C1</v>
      </c>
      <c r="CC7" s="118" t="str">
        <f t="shared" si="56"/>
        <v>CA</v>
      </c>
      <c r="CD7" s="118" t="str">
        <f t="shared" si="56"/>
        <v>CB</v>
      </c>
      <c r="CE7" s="118" t="str">
        <f t="shared" si="56"/>
        <v>EA</v>
      </c>
      <c r="CF7" s="118" t="str">
        <f t="shared" si="56"/>
        <v>EB</v>
      </c>
      <c r="CG7" s="116" t="s">
        <v>459</v>
      </c>
      <c r="CH7" s="116" t="s">
        <v>459</v>
      </c>
      <c r="CI7" s="116" t="s">
        <v>459</v>
      </c>
      <c r="CJ7" s="118" t="str">
        <f t="shared" ref="CJ7:CO7" si="57">IF(BK8=" ","02",BK8)</f>
        <v>80</v>
      </c>
      <c r="CK7" s="118" t="str">
        <f t="shared" si="57"/>
        <v>81</v>
      </c>
      <c r="CL7" s="118" t="str">
        <f t="shared" si="57"/>
        <v>A8</v>
      </c>
      <c r="CM7" s="118" t="str">
        <f t="shared" si="57"/>
        <v>A9</v>
      </c>
      <c r="CN7" s="118" t="str">
        <f t="shared" si="57"/>
        <v>AA</v>
      </c>
      <c r="CO7" s="118" t="str">
        <f t="shared" si="57"/>
        <v>AB</v>
      </c>
      <c r="CP7" s="116" t="s">
        <v>459</v>
      </c>
      <c r="CQ7" s="116" t="s">
        <v>459</v>
      </c>
      <c r="CR7" s="116" t="s">
        <v>459</v>
      </c>
      <c r="CS7" s="118" t="str">
        <f t="shared" ref="CS7:CX7" si="58">IF(BK9=" ","02",BK9)</f>
        <v>60</v>
      </c>
      <c r="CT7" s="118" t="str">
        <f t="shared" si="58"/>
        <v>61</v>
      </c>
      <c r="CU7" s="118" t="str">
        <f t="shared" si="58"/>
        <v>62</v>
      </c>
      <c r="CV7" s="118" t="str">
        <f t="shared" si="58"/>
        <v>63</v>
      </c>
      <c r="CW7" s="118" t="str">
        <f t="shared" si="58"/>
        <v>48</v>
      </c>
      <c r="CX7" s="118" t="str">
        <f t="shared" si="58"/>
        <v>49</v>
      </c>
      <c r="CY7" s="116" t="s">
        <v>83</v>
      </c>
      <c r="CZ7" s="116" t="s">
        <v>459</v>
      </c>
      <c r="DA7" s="116" t="s">
        <v>495</v>
      </c>
      <c r="DB7" s="118" t="str">
        <f>IF(BQ7=" ","02",BQ7)</f>
        <v>D0</v>
      </c>
      <c r="DD7" s="70" t="str">
        <f>LOOKUP(C7,全武将名字!$B$3:$B$257,全武将名字!$B$3:$B$257)</f>
        <v>陈友定</v>
      </c>
      <c r="DE7" s="70">
        <f t="shared" si="52"/>
        <v>1</v>
      </c>
    </row>
    <row r="8" spans="1:109">
      <c r="A8" s="50" t="str">
        <f t="shared" si="0"/>
        <v>04</v>
      </c>
      <c r="B8" s="19">
        <v>4</v>
      </c>
      <c r="C8" s="19" t="s">
        <v>963</v>
      </c>
      <c r="D8" s="67" t="str">
        <f t="shared" si="1"/>
        <v>202A</v>
      </c>
      <c r="E8" s="67">
        <f t="shared" si="45"/>
        <v>8234</v>
      </c>
      <c r="F8" s="67" t="str">
        <f t="shared" si="2"/>
        <v>9224</v>
      </c>
      <c r="G8" s="67">
        <f t="shared" si="46"/>
        <v>37412</v>
      </c>
      <c r="H8" s="67" t="str">
        <f t="shared" si="3"/>
        <v>2218</v>
      </c>
      <c r="I8" s="67">
        <f t="shared" si="47"/>
        <v>8728</v>
      </c>
      <c r="J8" s="79">
        <v>5</v>
      </c>
      <c r="K8" s="84" t="str">
        <f t="shared" si="4"/>
        <v>24</v>
      </c>
      <c r="L8" s="79">
        <f t="shared" si="48"/>
        <v>36</v>
      </c>
      <c r="M8" s="84" t="str">
        <f t="shared" si="5"/>
        <v>92</v>
      </c>
      <c r="N8" s="79">
        <f t="shared" si="6"/>
        <v>146.140625</v>
      </c>
      <c r="O8" s="211"/>
      <c r="P8" s="85" t="str">
        <f>LOOKUP(C8,全武将名字!$B$3:$B$257,全武将名字!$H$3:$H$257)</f>
        <v>FD</v>
      </c>
      <c r="Q8" s="85">
        <f>LOOKUP(C8,全武将名字!$B$3:$B$257,全武将名字!$I$3:$I$257)</f>
        <v>50</v>
      </c>
      <c r="R8" s="85">
        <f>LOOKUP(C8,全武将名字!$B$3:$B$257,全武将名字!$J$3:$J$257)</f>
        <v>78</v>
      </c>
      <c r="S8" s="85" t="str">
        <f>LOOKUP(C8,全武将名字!$B$3:$B$257,全武将名字!$K$3:$K$257)</f>
        <v>7A</v>
      </c>
      <c r="T8" s="79" t="s">
        <v>83</v>
      </c>
      <c r="U8" s="87" t="str">
        <f>LOOKUP(C8,武将属性排列!$C$1:$C$255,武将属性排列!$D$1:$D$255)</f>
        <v>出仕</v>
      </c>
      <c r="V8" s="88">
        <f>LOOKUP(C8,武将属性排列!$C$1:$C$255,武将属性排列!$E$1:$E$255)</f>
        <v>70</v>
      </c>
      <c r="W8" s="88">
        <f>LOOKUP(C8,武将属性排列!$C$1:$C$255,武将属性排列!$F$1:$F$255)</f>
        <v>81</v>
      </c>
      <c r="X8" s="88">
        <f>LOOKUP(C8,武将属性排列!$C$1:$C$255,武将属性排列!$G$1:$G$255)</f>
        <v>69</v>
      </c>
      <c r="Y8" s="88">
        <f>LOOKUP(C8,武将属性排列!$C$1:$C$255,武将属性排列!$I$1:$I$255)</f>
        <v>255</v>
      </c>
      <c r="Z8" s="93">
        <f>LOOKUP(C8,武将属性排列!$C$1:$C$255,武将属性排列!$K$1:$K$255)</f>
        <v>1</v>
      </c>
      <c r="AA8" s="93">
        <v>1000</v>
      </c>
      <c r="AB8" s="88">
        <f>LOOKUP(C8,武将属性排列!$C$1:$C$255,武将属性排列!$O$1:$O$255)</f>
        <v>69</v>
      </c>
      <c r="AC8" s="94">
        <f t="shared" si="49"/>
        <v>265076</v>
      </c>
      <c r="AD8" s="94" t="str">
        <f t="shared" si="7"/>
        <v>40B74</v>
      </c>
      <c r="AE8" s="211"/>
      <c r="AF8" s="95" t="str">
        <f t="shared" si="8"/>
        <v>00</v>
      </c>
      <c r="AG8" s="99" t="str">
        <f t="shared" si="9"/>
        <v>46</v>
      </c>
      <c r="AH8" s="99" t="str">
        <f t="shared" si="10"/>
        <v>51</v>
      </c>
      <c r="AI8" s="99" t="str">
        <f t="shared" si="11"/>
        <v>45</v>
      </c>
      <c r="AJ8" s="84">
        <f t="shared" si="12"/>
        <v>30</v>
      </c>
      <c r="AK8" s="99" t="str">
        <f t="shared" si="13"/>
        <v>FF</v>
      </c>
      <c r="AL8" s="101" t="str">
        <f t="shared" si="14"/>
        <v>水军</v>
      </c>
      <c r="AM8" s="102" t="str">
        <f t="shared" si="15"/>
        <v>1</v>
      </c>
      <c r="AN8" s="99" t="str">
        <f t="shared" si="16"/>
        <v>A</v>
      </c>
      <c r="AO8" s="108">
        <f t="shared" si="17"/>
        <v>4</v>
      </c>
      <c r="AP8" s="108">
        <f t="shared" si="18"/>
        <v>3</v>
      </c>
      <c r="AQ8" s="109">
        <f t="shared" si="19"/>
        <v>3</v>
      </c>
      <c r="AR8" s="110" t="str">
        <f t="shared" si="20"/>
        <v>45</v>
      </c>
      <c r="AS8" s="211"/>
      <c r="AT8" s="111">
        <v>2</v>
      </c>
      <c r="AU8" s="213"/>
      <c r="AV8" s="111">
        <v>14</v>
      </c>
      <c r="AW8" s="190">
        <f t="shared" si="53"/>
        <v>4</v>
      </c>
      <c r="AX8" s="70">
        <f>AX7/2</f>
        <v>64</v>
      </c>
      <c r="AY8" s="70" t="str">
        <f t="shared" si="21"/>
        <v>90</v>
      </c>
      <c r="AZ8" s="70" t="str">
        <f t="shared" si="22"/>
        <v>B8</v>
      </c>
      <c r="BA8" s="70" t="str">
        <f t="shared" si="23"/>
        <v>BA</v>
      </c>
      <c r="BB8" s="70">
        <f t="shared" si="24"/>
        <v>144</v>
      </c>
      <c r="BC8" s="70">
        <f t="shared" si="25"/>
        <v>184</v>
      </c>
      <c r="BD8" s="70">
        <f t="shared" si="26"/>
        <v>186</v>
      </c>
      <c r="BE8" s="70">
        <f t="shared" si="27"/>
        <v>144</v>
      </c>
      <c r="BF8" s="70">
        <f t="shared" si="28"/>
        <v>145</v>
      </c>
      <c r="BG8" s="70">
        <f t="shared" si="29"/>
        <v>184</v>
      </c>
      <c r="BH8" s="70">
        <f t="shared" si="30"/>
        <v>185</v>
      </c>
      <c r="BI8" s="70">
        <f t="shared" si="31"/>
        <v>186</v>
      </c>
      <c r="BJ8" s="70">
        <f t="shared" si="32"/>
        <v>187</v>
      </c>
      <c r="BK8" s="113" t="str">
        <f t="shared" si="33"/>
        <v>80</v>
      </c>
      <c r="BL8" s="113" t="str">
        <f t="shared" si="34"/>
        <v>81</v>
      </c>
      <c r="BM8" s="113" t="str">
        <f t="shared" si="35"/>
        <v>A8</v>
      </c>
      <c r="BN8" s="113" t="str">
        <f t="shared" si="36"/>
        <v>A9</v>
      </c>
      <c r="BO8" s="113" t="str">
        <f t="shared" si="37"/>
        <v>AA</v>
      </c>
      <c r="BP8" s="113" t="str">
        <f t="shared" si="38"/>
        <v>AB</v>
      </c>
      <c r="BQ8" s="113" t="str">
        <f t="shared" si="39"/>
        <v>90</v>
      </c>
      <c r="BR8" s="113" t="str">
        <f t="shared" si="40"/>
        <v>91</v>
      </c>
      <c r="BS8" s="113" t="str">
        <f t="shared" si="41"/>
        <v>B8</v>
      </c>
      <c r="BT8" s="113" t="str">
        <f t="shared" si="42"/>
        <v>B9</v>
      </c>
      <c r="BU8" s="113" t="str">
        <f t="shared" si="43"/>
        <v>BA</v>
      </c>
      <c r="BV8" s="113" t="str">
        <f t="shared" si="44"/>
        <v>BB</v>
      </c>
      <c r="BW8" s="117" t="str">
        <f>IF(BR7=" ","02",BR7)</f>
        <v>D1</v>
      </c>
      <c r="BX8" s="118" t="str">
        <f>IF(BS7=" ","02",BS7)</f>
        <v>DA</v>
      </c>
      <c r="BY8" s="118" t="str">
        <f>IF(BT7=" ","02",BT7)</f>
        <v>DB</v>
      </c>
      <c r="BZ8" s="118" t="str">
        <f>IF(BU7=" ","02",BU7)</f>
        <v>FA</v>
      </c>
      <c r="CA8" s="118" t="str">
        <f>IF(BV7=" ","02",BV7)</f>
        <v>FB</v>
      </c>
      <c r="CB8" s="116" t="s">
        <v>459</v>
      </c>
      <c r="CC8" s="116" t="s">
        <v>459</v>
      </c>
      <c r="CD8" s="116" t="s">
        <v>459</v>
      </c>
      <c r="CE8" s="118" t="str">
        <f t="shared" ref="CE8:CJ8" si="59">IF(BQ8=" ","02",BQ8)</f>
        <v>90</v>
      </c>
      <c r="CF8" s="118" t="str">
        <f t="shared" si="59"/>
        <v>91</v>
      </c>
      <c r="CG8" s="118" t="str">
        <f t="shared" si="59"/>
        <v>B8</v>
      </c>
      <c r="CH8" s="118" t="str">
        <f t="shared" si="59"/>
        <v>B9</v>
      </c>
      <c r="CI8" s="118" t="str">
        <f t="shared" si="59"/>
        <v>BA</v>
      </c>
      <c r="CJ8" s="118" t="str">
        <f t="shared" si="59"/>
        <v>BB</v>
      </c>
      <c r="CK8" s="116" t="s">
        <v>459</v>
      </c>
      <c r="CL8" s="116" t="s">
        <v>459</v>
      </c>
      <c r="CM8" s="116" t="s">
        <v>459</v>
      </c>
      <c r="CN8" s="118" t="str">
        <f t="shared" ref="CN8:CS8" si="60">IF(BQ9=" ","02",BQ9)</f>
        <v>70</v>
      </c>
      <c r="CO8" s="118" t="str">
        <f t="shared" si="60"/>
        <v>71</v>
      </c>
      <c r="CP8" s="118" t="str">
        <f t="shared" si="60"/>
        <v>72</v>
      </c>
      <c r="CQ8" s="118" t="str">
        <f t="shared" si="60"/>
        <v>73</v>
      </c>
      <c r="CR8" s="118" t="str">
        <f t="shared" si="60"/>
        <v>58</v>
      </c>
      <c r="CS8" s="118" t="str">
        <f t="shared" si="60"/>
        <v>59</v>
      </c>
      <c r="CT8" s="116" t="s">
        <v>83</v>
      </c>
      <c r="CU8" s="116" t="s">
        <v>459</v>
      </c>
      <c r="CV8" s="116" t="s">
        <v>495</v>
      </c>
      <c r="CW8" s="118" t="str">
        <f t="shared" ref="CW8:DB8" si="61">IF(BK10=" ","02",BK10)</f>
        <v>C0</v>
      </c>
      <c r="CX8" s="118" t="str">
        <f t="shared" si="61"/>
        <v>C1</v>
      </c>
      <c r="CY8" s="118" t="str">
        <f t="shared" si="61"/>
        <v>CA</v>
      </c>
      <c r="CZ8" s="118" t="str">
        <f t="shared" si="61"/>
        <v>CB</v>
      </c>
      <c r="DA8" s="118" t="str">
        <f t="shared" si="61"/>
        <v>CE</v>
      </c>
      <c r="DB8" s="118" t="str">
        <f t="shared" si="61"/>
        <v>CF</v>
      </c>
      <c r="DD8" s="70" t="str">
        <f>LOOKUP(C8,全武将名字!$B$3:$B$257,全武将名字!$B$3:$B$257)</f>
        <v>张士诚</v>
      </c>
      <c r="DE8" s="70">
        <f t="shared" si="52"/>
        <v>1</v>
      </c>
    </row>
    <row r="9" spans="1:109">
      <c r="A9" s="50" t="str">
        <f t="shared" si="0"/>
        <v>05</v>
      </c>
      <c r="B9" s="19">
        <v>5</v>
      </c>
      <c r="C9" s="19" t="s">
        <v>788</v>
      </c>
      <c r="D9" s="67" t="str">
        <f t="shared" si="1"/>
        <v>202C</v>
      </c>
      <c r="E9" s="67">
        <f t="shared" si="45"/>
        <v>8236</v>
      </c>
      <c r="F9" s="67" t="str">
        <f t="shared" si="2"/>
        <v>9229</v>
      </c>
      <c r="G9" s="67">
        <f t="shared" si="46"/>
        <v>37417</v>
      </c>
      <c r="H9" s="67" t="str">
        <f t="shared" si="3"/>
        <v>221D</v>
      </c>
      <c r="I9" s="67">
        <f t="shared" si="47"/>
        <v>8733</v>
      </c>
      <c r="J9" s="79">
        <v>5</v>
      </c>
      <c r="K9" s="84" t="str">
        <f t="shared" si="4"/>
        <v>29</v>
      </c>
      <c r="L9" s="79">
        <f t="shared" si="48"/>
        <v>41</v>
      </c>
      <c r="M9" s="84" t="str">
        <f t="shared" si="5"/>
        <v>92</v>
      </c>
      <c r="N9" s="79">
        <f t="shared" si="6"/>
        <v>146.16015625</v>
      </c>
      <c r="O9" s="211"/>
      <c r="P9" s="85" t="str">
        <f>LOOKUP(C9,全武将名字!$B$3:$B$257,全武将名字!$H$3:$H$257)</f>
        <v>8B</v>
      </c>
      <c r="Q9" s="85">
        <f>LOOKUP(C9,全武将名字!$B$3:$B$257,全武将名字!$I$3:$I$257)</f>
        <v>70</v>
      </c>
      <c r="R9" s="85">
        <f>LOOKUP(C9,全武将名字!$B$3:$B$257,全武将名字!$J$3:$J$257)</f>
        <v>72</v>
      </c>
      <c r="S9" s="85">
        <f>LOOKUP(C9,全武将名字!$B$3:$B$257,全武将名字!$K$3:$K$257)</f>
        <v>58</v>
      </c>
      <c r="T9" s="79" t="s">
        <v>83</v>
      </c>
      <c r="U9" s="87" t="str">
        <f>LOOKUP(C9,武将属性排列!$C$1:$C$255,武将属性排列!$D$1:$D$255)</f>
        <v>出仕</v>
      </c>
      <c r="V9" s="88">
        <f>LOOKUP(C9,武将属性排列!$C$1:$C$255,武将属性排列!$E$1:$E$255)</f>
        <v>92</v>
      </c>
      <c r="W9" s="88">
        <f>LOOKUP(C9,武将属性排列!$C$1:$C$255,武将属性排列!$F$1:$F$255)</f>
        <v>68</v>
      </c>
      <c r="X9" s="88">
        <f>LOOKUP(C9,武将属性排列!$C$1:$C$255,武将属性排列!$G$1:$G$255)</f>
        <v>95</v>
      </c>
      <c r="Y9" s="88">
        <f>LOOKUP(C9,武将属性排列!$C$1:$C$255,武将属性排列!$I$1:$I$255)</f>
        <v>255</v>
      </c>
      <c r="Z9" s="93">
        <f>LOOKUP(C9,武将属性排列!$C$1:$C$255,武将属性排列!$K$1:$K$255)</f>
        <v>1</v>
      </c>
      <c r="AA9" s="93">
        <v>1000</v>
      </c>
      <c r="AB9" s="88">
        <f>LOOKUP(C9,武将属性排列!$C$1:$C$255,武将属性排列!$O$1:$O$255)</f>
        <v>60</v>
      </c>
      <c r="AC9" s="94">
        <f t="shared" si="49"/>
        <v>265084</v>
      </c>
      <c r="AD9" s="94" t="str">
        <f t="shared" si="7"/>
        <v>40B7C</v>
      </c>
      <c r="AE9" s="211"/>
      <c r="AF9" s="95" t="str">
        <f t="shared" si="8"/>
        <v>00</v>
      </c>
      <c r="AG9" s="99" t="str">
        <f t="shared" si="9"/>
        <v>5C</v>
      </c>
      <c r="AH9" s="99" t="str">
        <f t="shared" si="10"/>
        <v>44</v>
      </c>
      <c r="AI9" s="99" t="str">
        <f t="shared" si="11"/>
        <v>5F</v>
      </c>
      <c r="AJ9" s="84">
        <f t="shared" si="12"/>
        <v>10</v>
      </c>
      <c r="AK9" s="99" t="str">
        <f t="shared" si="13"/>
        <v>FF</v>
      </c>
      <c r="AL9" s="101" t="str">
        <f t="shared" si="14"/>
        <v>水军</v>
      </c>
      <c r="AM9" s="102" t="str">
        <f t="shared" si="15"/>
        <v>1</v>
      </c>
      <c r="AN9" s="99" t="str">
        <f t="shared" si="16"/>
        <v>A</v>
      </c>
      <c r="AO9" s="108">
        <f t="shared" si="17"/>
        <v>5</v>
      </c>
      <c r="AP9" s="108">
        <f t="shared" si="18"/>
        <v>4</v>
      </c>
      <c r="AQ9" s="109">
        <f t="shared" si="19"/>
        <v>4</v>
      </c>
      <c r="AR9" s="110" t="str">
        <f t="shared" si="20"/>
        <v>3C</v>
      </c>
      <c r="AS9" s="211"/>
      <c r="AT9" s="111">
        <v>2</v>
      </c>
      <c r="AU9" s="213"/>
      <c r="AV9" s="111">
        <v>28</v>
      </c>
      <c r="AW9" s="190">
        <f t="shared" si="53"/>
        <v>5</v>
      </c>
      <c r="AX9" s="70">
        <v>0</v>
      </c>
      <c r="AY9" s="70" t="str">
        <f t="shared" si="21"/>
        <v>70</v>
      </c>
      <c r="AZ9" s="70" t="str">
        <f t="shared" si="22"/>
        <v>72</v>
      </c>
      <c r="BA9" s="70" t="str">
        <f t="shared" si="23"/>
        <v>58</v>
      </c>
      <c r="BB9" s="70">
        <f t="shared" si="24"/>
        <v>112</v>
      </c>
      <c r="BC9" s="70">
        <f t="shared" si="25"/>
        <v>114</v>
      </c>
      <c r="BD9" s="70">
        <f t="shared" si="26"/>
        <v>88</v>
      </c>
      <c r="BE9" s="70">
        <f t="shared" si="27"/>
        <v>112</v>
      </c>
      <c r="BF9" s="70">
        <f t="shared" si="28"/>
        <v>113</v>
      </c>
      <c r="BG9" s="70">
        <f t="shared" si="29"/>
        <v>114</v>
      </c>
      <c r="BH9" s="70">
        <f t="shared" si="30"/>
        <v>115</v>
      </c>
      <c r="BI9" s="70">
        <f t="shared" si="31"/>
        <v>88</v>
      </c>
      <c r="BJ9" s="70">
        <f t="shared" si="32"/>
        <v>89</v>
      </c>
      <c r="BK9" s="113" t="str">
        <f t="shared" si="33"/>
        <v>60</v>
      </c>
      <c r="BL9" s="113" t="str">
        <f t="shared" si="34"/>
        <v>61</v>
      </c>
      <c r="BM9" s="113" t="str">
        <f t="shared" si="35"/>
        <v>62</v>
      </c>
      <c r="BN9" s="113" t="str">
        <f t="shared" si="36"/>
        <v>63</v>
      </c>
      <c r="BO9" s="113" t="str">
        <f t="shared" si="37"/>
        <v>48</v>
      </c>
      <c r="BP9" s="113" t="str">
        <f t="shared" si="38"/>
        <v>49</v>
      </c>
      <c r="BQ9" s="113" t="str">
        <f t="shared" si="39"/>
        <v>70</v>
      </c>
      <c r="BR9" s="113" t="str">
        <f t="shared" si="40"/>
        <v>71</v>
      </c>
      <c r="BS9" s="113" t="str">
        <f t="shared" si="41"/>
        <v>72</v>
      </c>
      <c r="BT9" s="113" t="str">
        <f t="shared" si="42"/>
        <v>73</v>
      </c>
      <c r="BU9" s="113" t="str">
        <f t="shared" si="43"/>
        <v>58</v>
      </c>
      <c r="BV9" s="113" t="str">
        <f t="shared" si="44"/>
        <v>59</v>
      </c>
      <c r="BW9" s="115" t="s">
        <v>459</v>
      </c>
      <c r="BX9" s="116" t="s">
        <v>459</v>
      </c>
      <c r="BY9" s="116" t="s">
        <v>459</v>
      </c>
      <c r="BZ9" s="118" t="str">
        <f t="shared" ref="BZ9:CE9" si="62">IF(BK11=" ","02",BK11)</f>
        <v>80</v>
      </c>
      <c r="CA9" s="118" t="str">
        <f t="shared" si="62"/>
        <v>81</v>
      </c>
      <c r="CB9" s="118" t="str">
        <f t="shared" si="62"/>
        <v>A0</v>
      </c>
      <c r="CC9" s="118" t="str">
        <f t="shared" si="62"/>
        <v>A1</v>
      </c>
      <c r="CD9" s="118" t="str">
        <f t="shared" si="62"/>
        <v>A2</v>
      </c>
      <c r="CE9" s="118" t="str">
        <f t="shared" si="62"/>
        <v>A3</v>
      </c>
      <c r="CF9" s="116" t="s">
        <v>459</v>
      </c>
      <c r="CG9" s="116" t="s">
        <v>459</v>
      </c>
      <c r="CH9" s="116" t="s">
        <v>459</v>
      </c>
      <c r="CI9" s="118" t="str">
        <f t="shared" ref="CI9:CN9" si="63">IF(BK12=" ","02",BK12)</f>
        <v>40</v>
      </c>
      <c r="CJ9" s="118" t="str">
        <f t="shared" si="63"/>
        <v>41</v>
      </c>
      <c r="CK9" s="118" t="str">
        <f t="shared" si="63"/>
        <v>4E</v>
      </c>
      <c r="CL9" s="118" t="str">
        <f t="shared" si="63"/>
        <v>4F</v>
      </c>
      <c r="CM9" s="118" t="str">
        <f t="shared" si="63"/>
        <v>6C</v>
      </c>
      <c r="CN9" s="118" t="str">
        <f t="shared" si="63"/>
        <v>6D</v>
      </c>
      <c r="CO9" s="116" t="s">
        <v>83</v>
      </c>
      <c r="CP9" s="116" t="s">
        <v>459</v>
      </c>
      <c r="CQ9" s="116" t="s">
        <v>495</v>
      </c>
      <c r="CR9" s="118" t="str">
        <f t="shared" ref="CR9:CW9" si="64">IF(BQ10=" ","02",BQ10)</f>
        <v>D0</v>
      </c>
      <c r="CS9" s="118" t="str">
        <f t="shared" si="64"/>
        <v>D1</v>
      </c>
      <c r="CT9" s="118" t="str">
        <f t="shared" si="64"/>
        <v>DA</v>
      </c>
      <c r="CU9" s="118" t="str">
        <f t="shared" si="64"/>
        <v>DB</v>
      </c>
      <c r="CV9" s="118" t="str">
        <f t="shared" si="64"/>
        <v>DE</v>
      </c>
      <c r="CW9" s="118" t="str">
        <f t="shared" si="64"/>
        <v>DF</v>
      </c>
      <c r="CX9" s="116" t="s">
        <v>459</v>
      </c>
      <c r="CY9" s="116" t="s">
        <v>459</v>
      </c>
      <c r="CZ9" s="116" t="s">
        <v>459</v>
      </c>
      <c r="DA9" s="118" t="str">
        <f>IF(BQ11=" ","02",BQ11)</f>
        <v>90</v>
      </c>
      <c r="DB9" s="118" t="str">
        <f>IF(BR11=" ","02",BR11)</f>
        <v>91</v>
      </c>
      <c r="DD9" s="70" t="str">
        <f>LOOKUP(C9,全武将名字!$B$3:$B$257,全武将名字!$B$3:$B$257)</f>
        <v>方国珍</v>
      </c>
      <c r="DE9" s="70">
        <f t="shared" si="52"/>
        <v>1</v>
      </c>
    </row>
    <row r="10" spans="1:109">
      <c r="A10" s="50" t="str">
        <f t="shared" si="0"/>
        <v>06</v>
      </c>
      <c r="B10" s="19">
        <v>6</v>
      </c>
      <c r="C10" s="19" t="s">
        <v>770</v>
      </c>
      <c r="D10" s="67" t="str">
        <f t="shared" si="1"/>
        <v>202E</v>
      </c>
      <c r="E10" s="67">
        <f t="shared" si="45"/>
        <v>8238</v>
      </c>
      <c r="F10" s="67" t="str">
        <f t="shared" si="2"/>
        <v>922E</v>
      </c>
      <c r="G10" s="67">
        <f t="shared" si="46"/>
        <v>37422</v>
      </c>
      <c r="H10" s="67" t="str">
        <f t="shared" si="3"/>
        <v>2222</v>
      </c>
      <c r="I10" s="67">
        <f t="shared" si="47"/>
        <v>8738</v>
      </c>
      <c r="J10" s="79">
        <v>5</v>
      </c>
      <c r="K10" s="84" t="str">
        <f t="shared" si="4"/>
        <v>2E</v>
      </c>
      <c r="L10" s="79">
        <f t="shared" si="48"/>
        <v>46</v>
      </c>
      <c r="M10" s="84" t="str">
        <f t="shared" si="5"/>
        <v>92</v>
      </c>
      <c r="N10" s="79">
        <f t="shared" si="6"/>
        <v>146.1796875</v>
      </c>
      <c r="O10" s="211"/>
      <c r="P10" s="85">
        <f>LOOKUP(C10,全武将名字!$B$3:$B$257,全武将名字!$H$3:$H$257)</f>
        <v>89</v>
      </c>
      <c r="Q10" s="85">
        <f>LOOKUP(C10,全武将名字!$B$3:$B$257,全武将名字!$I$3:$I$257)</f>
        <v>50</v>
      </c>
      <c r="R10" s="85" t="str">
        <f>LOOKUP(C10,全武将名字!$B$3:$B$257,全武将名字!$J$3:$J$257)</f>
        <v>5A</v>
      </c>
      <c r="S10" s="85" t="str">
        <f>LOOKUP(C10,全武将名字!$B$3:$B$257,全武将名字!$K$3:$K$257)</f>
        <v>5E</v>
      </c>
      <c r="T10" s="79" t="s">
        <v>83</v>
      </c>
      <c r="U10" s="87" t="str">
        <f>LOOKUP(C10,武将属性排列!$C$1:$C$255,武将属性排列!$D$1:$D$255)</f>
        <v>出仕</v>
      </c>
      <c r="V10" s="88">
        <f>LOOKUP(C10,武将属性排列!$C$1:$C$255,武将属性排列!$E$1:$E$255)</f>
        <v>88</v>
      </c>
      <c r="W10" s="88">
        <f>LOOKUP(C10,武将属性排列!$C$1:$C$255,武将属性排列!$F$1:$F$255)</f>
        <v>90</v>
      </c>
      <c r="X10" s="88">
        <f>LOOKUP(C10,武将属性排列!$C$1:$C$255,武将属性排列!$G$1:$G$255)</f>
        <v>80</v>
      </c>
      <c r="Y10" s="88">
        <f>LOOKUP(C10,武将属性排列!$C$1:$C$255,武将属性排列!$I$1:$I$255)</f>
        <v>255</v>
      </c>
      <c r="Z10" s="93">
        <f>LOOKUP(C10,武将属性排列!$C$1:$C$255,武将属性排列!$K$1:$K$255)</f>
        <v>1</v>
      </c>
      <c r="AA10" s="93">
        <v>1000</v>
      </c>
      <c r="AB10" s="88">
        <f>LOOKUP(C10,武将属性排列!$C$1:$C$255,武将属性排列!$O$1:$O$255)</f>
        <v>64</v>
      </c>
      <c r="AC10" s="94">
        <f t="shared" si="49"/>
        <v>265092</v>
      </c>
      <c r="AD10" s="94" t="str">
        <f t="shared" si="7"/>
        <v>40B84</v>
      </c>
      <c r="AE10" s="211"/>
      <c r="AF10" s="95" t="str">
        <f t="shared" si="8"/>
        <v>00</v>
      </c>
      <c r="AG10" s="99" t="str">
        <f t="shared" si="9"/>
        <v>58</v>
      </c>
      <c r="AH10" s="99" t="str">
        <f t="shared" si="10"/>
        <v>5A</v>
      </c>
      <c r="AI10" s="99" t="str">
        <f t="shared" si="11"/>
        <v>50</v>
      </c>
      <c r="AJ10" s="84">
        <f t="shared" si="12"/>
        <v>20</v>
      </c>
      <c r="AK10" s="99" t="str">
        <f t="shared" si="13"/>
        <v>FF</v>
      </c>
      <c r="AL10" s="101" t="str">
        <f t="shared" si="14"/>
        <v>水军</v>
      </c>
      <c r="AM10" s="102" t="str">
        <f t="shared" si="15"/>
        <v>1</v>
      </c>
      <c r="AN10" s="99" t="str">
        <f t="shared" si="16"/>
        <v>A</v>
      </c>
      <c r="AO10" s="108">
        <f t="shared" si="17"/>
        <v>5</v>
      </c>
      <c r="AP10" s="108">
        <f t="shared" si="18"/>
        <v>3</v>
      </c>
      <c r="AQ10" s="109">
        <f t="shared" si="19"/>
        <v>3</v>
      </c>
      <c r="AR10" s="110" t="str">
        <f t="shared" si="20"/>
        <v>40</v>
      </c>
      <c r="AS10" s="211"/>
      <c r="AT10" s="111">
        <v>3</v>
      </c>
      <c r="AU10" s="213"/>
      <c r="AV10" s="111">
        <v>0</v>
      </c>
      <c r="AW10" s="190">
        <f t="shared" si="53"/>
        <v>6</v>
      </c>
      <c r="AX10" s="70">
        <v>128</v>
      </c>
      <c r="AY10" s="70" t="str">
        <f t="shared" si="21"/>
        <v>D0</v>
      </c>
      <c r="AZ10" s="70" t="str">
        <f t="shared" si="22"/>
        <v>DA</v>
      </c>
      <c r="BA10" s="70" t="str">
        <f t="shared" si="23"/>
        <v>DE</v>
      </c>
      <c r="BB10" s="70">
        <f t="shared" si="24"/>
        <v>208</v>
      </c>
      <c r="BC10" s="70">
        <f t="shared" si="25"/>
        <v>218</v>
      </c>
      <c r="BD10" s="70">
        <f t="shared" si="26"/>
        <v>222</v>
      </c>
      <c r="BE10" s="70">
        <f t="shared" si="27"/>
        <v>208</v>
      </c>
      <c r="BF10" s="70">
        <f t="shared" si="28"/>
        <v>209</v>
      </c>
      <c r="BG10" s="70">
        <f t="shared" si="29"/>
        <v>218</v>
      </c>
      <c r="BH10" s="70">
        <f t="shared" si="30"/>
        <v>219</v>
      </c>
      <c r="BI10" s="70">
        <f t="shared" si="31"/>
        <v>222</v>
      </c>
      <c r="BJ10" s="70">
        <f t="shared" si="32"/>
        <v>223</v>
      </c>
      <c r="BK10" s="113" t="str">
        <f t="shared" si="33"/>
        <v>C0</v>
      </c>
      <c r="BL10" s="113" t="str">
        <f t="shared" si="34"/>
        <v>C1</v>
      </c>
      <c r="BM10" s="113" t="str">
        <f t="shared" si="35"/>
        <v>CA</v>
      </c>
      <c r="BN10" s="113" t="str">
        <f t="shared" si="36"/>
        <v>CB</v>
      </c>
      <c r="BO10" s="113" t="str">
        <f t="shared" si="37"/>
        <v>CE</v>
      </c>
      <c r="BP10" s="113" t="str">
        <f t="shared" si="38"/>
        <v>CF</v>
      </c>
      <c r="BQ10" s="113" t="str">
        <f t="shared" si="39"/>
        <v>D0</v>
      </c>
      <c r="BR10" s="113" t="str">
        <f t="shared" si="40"/>
        <v>D1</v>
      </c>
      <c r="BS10" s="113" t="str">
        <f t="shared" si="41"/>
        <v>DA</v>
      </c>
      <c r="BT10" s="113" t="str">
        <f t="shared" si="42"/>
        <v>DB</v>
      </c>
      <c r="BU10" s="113" t="str">
        <f t="shared" si="43"/>
        <v>DE</v>
      </c>
      <c r="BV10" s="113" t="str">
        <f t="shared" si="44"/>
        <v>DF</v>
      </c>
      <c r="BW10" s="117" t="str">
        <f>IF(BS11=" ","02",BS11)</f>
        <v>B0</v>
      </c>
      <c r="BX10" s="118" t="str">
        <f>IF(BT11=" ","02",BT11)</f>
        <v>B1</v>
      </c>
      <c r="BY10" s="118" t="str">
        <f>IF(BU11=" ","02",BU11)</f>
        <v>B2</v>
      </c>
      <c r="BZ10" s="118" t="str">
        <f>IF(BV11=" ","02",BV11)</f>
        <v>B3</v>
      </c>
      <c r="CA10" s="116" t="s">
        <v>459</v>
      </c>
      <c r="CB10" s="116" t="s">
        <v>459</v>
      </c>
      <c r="CC10" s="116" t="s">
        <v>459</v>
      </c>
      <c r="CD10" s="118" t="str">
        <f t="shared" ref="CD10:CI10" si="65">IF(BQ12=" ","02",BQ12)</f>
        <v>50</v>
      </c>
      <c r="CE10" s="118" t="str">
        <f t="shared" si="65"/>
        <v>51</v>
      </c>
      <c r="CF10" s="118" t="str">
        <f t="shared" si="65"/>
        <v>5E</v>
      </c>
      <c r="CG10" s="118" t="str">
        <f t="shared" si="65"/>
        <v>5F</v>
      </c>
      <c r="CH10" s="118" t="str">
        <f t="shared" si="65"/>
        <v>7C</v>
      </c>
      <c r="CI10" s="118" t="str">
        <f t="shared" si="65"/>
        <v>7D</v>
      </c>
      <c r="CJ10" s="116" t="s">
        <v>83</v>
      </c>
      <c r="CK10" s="116" t="s">
        <v>459</v>
      </c>
      <c r="CL10" s="116" t="s">
        <v>495</v>
      </c>
      <c r="CM10" s="118" t="str">
        <f t="shared" ref="CM10:CR10" si="66">IF(BK13=" ","02",BK13)</f>
        <v>E6</v>
      </c>
      <c r="CN10" s="118" t="str">
        <f t="shared" si="66"/>
        <v>E7</v>
      </c>
      <c r="CO10" s="118" t="str">
        <f t="shared" si="66"/>
        <v>C8</v>
      </c>
      <c r="CP10" s="118" t="str">
        <f t="shared" si="66"/>
        <v>C9</v>
      </c>
      <c r="CQ10" s="118" t="str">
        <f t="shared" si="66"/>
        <v>02</v>
      </c>
      <c r="CR10" s="118" t="str">
        <f t="shared" si="66"/>
        <v>02</v>
      </c>
      <c r="CS10" s="116" t="s">
        <v>459</v>
      </c>
      <c r="CT10" s="116" t="s">
        <v>459</v>
      </c>
      <c r="CU10" s="116" t="s">
        <v>459</v>
      </c>
      <c r="CV10" s="118" t="str">
        <f t="shared" ref="CV10:DA10" si="67">IF(BK14=" ","02",BK14)</f>
        <v>A4</v>
      </c>
      <c r="CW10" s="118" t="str">
        <f t="shared" si="67"/>
        <v>A5</v>
      </c>
      <c r="CX10" s="118" t="str">
        <f t="shared" si="67"/>
        <v>8E</v>
      </c>
      <c r="CY10" s="118" t="str">
        <f t="shared" si="67"/>
        <v>8F</v>
      </c>
      <c r="CZ10" s="118" t="str">
        <f t="shared" si="67"/>
        <v>AC</v>
      </c>
      <c r="DA10" s="118" t="str">
        <f t="shared" si="67"/>
        <v>AD</v>
      </c>
      <c r="DB10" s="116" t="s">
        <v>459</v>
      </c>
      <c r="DD10" s="70" t="str">
        <f>LOOKUP(C10,全武将名字!$B$3:$B$257,全武将名字!$B$3:$B$257)</f>
        <v>陈友谅</v>
      </c>
      <c r="DE10" s="70">
        <f t="shared" si="52"/>
        <v>1</v>
      </c>
    </row>
    <row r="11" spans="1:109">
      <c r="A11" s="50" t="str">
        <f t="shared" si="0"/>
        <v>07</v>
      </c>
      <c r="B11" s="19">
        <v>7</v>
      </c>
      <c r="C11" s="19" t="s">
        <v>868</v>
      </c>
      <c r="D11" s="67" t="str">
        <f t="shared" si="1"/>
        <v>2030</v>
      </c>
      <c r="E11" s="67">
        <f t="shared" si="45"/>
        <v>8240</v>
      </c>
      <c r="F11" s="67" t="str">
        <f t="shared" si="2"/>
        <v>9233</v>
      </c>
      <c r="G11" s="67">
        <f t="shared" si="46"/>
        <v>37427</v>
      </c>
      <c r="H11" s="67" t="str">
        <f t="shared" si="3"/>
        <v>2227</v>
      </c>
      <c r="I11" s="67">
        <f t="shared" si="47"/>
        <v>8743</v>
      </c>
      <c r="J11" s="79">
        <v>5</v>
      </c>
      <c r="K11" s="84" t="str">
        <f t="shared" si="4"/>
        <v>33</v>
      </c>
      <c r="L11" s="79">
        <f t="shared" si="48"/>
        <v>51</v>
      </c>
      <c r="M11" s="84" t="str">
        <f t="shared" si="5"/>
        <v>92</v>
      </c>
      <c r="N11" s="79">
        <f t="shared" si="6"/>
        <v>146.19921875</v>
      </c>
      <c r="O11" s="211"/>
      <c r="P11" s="85">
        <f>LOOKUP(C11,全武将名字!$B$3:$B$257,全武将名字!$H$3:$H$257)</f>
        <v>95</v>
      </c>
      <c r="Q11" s="85">
        <f>LOOKUP(C11,全武将名字!$B$3:$B$257,全武将名字!$I$3:$I$257)</f>
        <v>50</v>
      </c>
      <c r="R11" s="85">
        <f>LOOKUP(C11,全武将名字!$B$3:$B$257,全武将名字!$J$3:$J$257)</f>
        <v>70</v>
      </c>
      <c r="S11" s="85">
        <f>LOOKUP(C11,全武将名字!$B$3:$B$257,全武将名字!$K$3:$K$257)</f>
        <v>72</v>
      </c>
      <c r="T11" s="79" t="s">
        <v>83</v>
      </c>
      <c r="U11" s="87" t="str">
        <f>LOOKUP(C11,武将属性排列!$C$1:$C$255,武将属性排列!$D$1:$D$255)</f>
        <v>出仕</v>
      </c>
      <c r="V11" s="88">
        <f>LOOKUP(C11,武将属性排列!$C$1:$C$255,武将属性排列!$E$1:$E$255)</f>
        <v>78</v>
      </c>
      <c r="W11" s="88">
        <f>LOOKUP(C11,武将属性排列!$C$1:$C$255,武将属性排列!$F$1:$F$255)</f>
        <v>74</v>
      </c>
      <c r="X11" s="88">
        <f>LOOKUP(C11,武将属性排列!$C$1:$C$255,武将属性排列!$G$1:$G$255)</f>
        <v>72</v>
      </c>
      <c r="Y11" s="88">
        <f>LOOKUP(C11,武将属性排列!$C$1:$C$255,武将属性排列!$I$1:$I$255)</f>
        <v>255</v>
      </c>
      <c r="Z11" s="93">
        <f>LOOKUP(C11,武将属性排列!$C$1:$C$255,武将属性排列!$K$1:$K$255)</f>
        <v>2</v>
      </c>
      <c r="AA11" s="93">
        <v>1000</v>
      </c>
      <c r="AB11" s="88">
        <f>LOOKUP(C11,武将属性排列!$C$1:$C$255,武将属性排列!$O$1:$O$255)</f>
        <v>19</v>
      </c>
      <c r="AC11" s="94">
        <f t="shared" si="49"/>
        <v>265100</v>
      </c>
      <c r="AD11" s="94" t="str">
        <f t="shared" si="7"/>
        <v>40B8C</v>
      </c>
      <c r="AE11" s="211"/>
      <c r="AF11" s="95" t="str">
        <f t="shared" si="8"/>
        <v>00</v>
      </c>
      <c r="AG11" s="99" t="str">
        <f t="shared" si="9"/>
        <v>4E</v>
      </c>
      <c r="AH11" s="99" t="str">
        <f t="shared" si="10"/>
        <v>4A</v>
      </c>
      <c r="AI11" s="99" t="str">
        <f t="shared" si="11"/>
        <v>48</v>
      </c>
      <c r="AJ11" s="84">
        <f t="shared" si="12"/>
        <v>20</v>
      </c>
      <c r="AK11" s="99" t="str">
        <f t="shared" si="13"/>
        <v>FF</v>
      </c>
      <c r="AL11" s="101" t="str">
        <f t="shared" si="14"/>
        <v>山军</v>
      </c>
      <c r="AM11" s="102" t="str">
        <f t="shared" si="15"/>
        <v>2</v>
      </c>
      <c r="AN11" s="99" t="str">
        <f t="shared" si="16"/>
        <v>A</v>
      </c>
      <c r="AO11" s="108">
        <f t="shared" si="17"/>
        <v>4</v>
      </c>
      <c r="AP11" s="108">
        <f t="shared" si="18"/>
        <v>4</v>
      </c>
      <c r="AQ11" s="109">
        <f t="shared" si="19"/>
        <v>4</v>
      </c>
      <c r="AR11" s="110" t="str">
        <f t="shared" si="20"/>
        <v>13</v>
      </c>
      <c r="AS11" s="211"/>
      <c r="AT11" s="111">
        <v>3</v>
      </c>
      <c r="AU11" s="213"/>
      <c r="AV11" s="111">
        <v>14</v>
      </c>
      <c r="AW11" s="190">
        <f t="shared" si="53"/>
        <v>7</v>
      </c>
      <c r="AX11" s="70">
        <f>AX10/2</f>
        <v>64</v>
      </c>
      <c r="AY11" s="70" t="str">
        <f t="shared" si="21"/>
        <v>90</v>
      </c>
      <c r="AZ11" s="70" t="str">
        <f t="shared" si="22"/>
        <v>B0</v>
      </c>
      <c r="BA11" s="70" t="str">
        <f t="shared" si="23"/>
        <v>B2</v>
      </c>
      <c r="BB11" s="70">
        <f t="shared" si="24"/>
        <v>144</v>
      </c>
      <c r="BC11" s="70">
        <f t="shared" si="25"/>
        <v>176</v>
      </c>
      <c r="BD11" s="70">
        <f t="shared" si="26"/>
        <v>178</v>
      </c>
      <c r="BE11" s="70">
        <f t="shared" si="27"/>
        <v>144</v>
      </c>
      <c r="BF11" s="70">
        <f t="shared" si="28"/>
        <v>145</v>
      </c>
      <c r="BG11" s="70">
        <f t="shared" si="29"/>
        <v>176</v>
      </c>
      <c r="BH11" s="70">
        <f t="shared" si="30"/>
        <v>177</v>
      </c>
      <c r="BI11" s="70">
        <f t="shared" si="31"/>
        <v>178</v>
      </c>
      <c r="BJ11" s="70">
        <f t="shared" si="32"/>
        <v>179</v>
      </c>
      <c r="BK11" s="113" t="str">
        <f t="shared" si="33"/>
        <v>80</v>
      </c>
      <c r="BL11" s="113" t="str">
        <f t="shared" si="34"/>
        <v>81</v>
      </c>
      <c r="BM11" s="113" t="str">
        <f t="shared" si="35"/>
        <v>A0</v>
      </c>
      <c r="BN11" s="113" t="str">
        <f t="shared" si="36"/>
        <v>A1</v>
      </c>
      <c r="BO11" s="113" t="str">
        <f t="shared" si="37"/>
        <v>A2</v>
      </c>
      <c r="BP11" s="113" t="str">
        <f t="shared" si="38"/>
        <v>A3</v>
      </c>
      <c r="BQ11" s="113" t="str">
        <f t="shared" si="39"/>
        <v>90</v>
      </c>
      <c r="BR11" s="113" t="str">
        <f t="shared" si="40"/>
        <v>91</v>
      </c>
      <c r="BS11" s="113" t="str">
        <f t="shared" si="41"/>
        <v>B0</v>
      </c>
      <c r="BT11" s="113" t="str">
        <f t="shared" si="42"/>
        <v>B1</v>
      </c>
      <c r="BU11" s="113" t="str">
        <f t="shared" si="43"/>
        <v>B2</v>
      </c>
      <c r="BV11" s="113" t="str">
        <f t="shared" si="44"/>
        <v>B3</v>
      </c>
      <c r="BW11" s="115" t="s">
        <v>459</v>
      </c>
      <c r="BX11" s="116" t="s">
        <v>459</v>
      </c>
      <c r="BY11" s="118" t="str">
        <f t="shared" ref="BY11:CD11" si="68">IF(BK15=" ","02",BK15)</f>
        <v>48</v>
      </c>
      <c r="BZ11" s="118" t="str">
        <f t="shared" si="68"/>
        <v>49</v>
      </c>
      <c r="CA11" s="118" t="str">
        <f t="shared" si="68"/>
        <v>4C</v>
      </c>
      <c r="CB11" s="118" t="str">
        <f t="shared" si="68"/>
        <v>4D</v>
      </c>
      <c r="CC11" s="118" t="str">
        <f t="shared" si="68"/>
        <v>4E</v>
      </c>
      <c r="CD11" s="118" t="str">
        <f t="shared" si="68"/>
        <v>4F</v>
      </c>
      <c r="CE11" s="116" t="s">
        <v>83</v>
      </c>
      <c r="CF11" s="116" t="s">
        <v>459</v>
      </c>
      <c r="CG11" s="116" t="s">
        <v>495</v>
      </c>
      <c r="CH11" s="118" t="str">
        <f t="shared" ref="CH11:CM11" si="69">IF(BQ13=" ","02",BQ13)</f>
        <v>F6</v>
      </c>
      <c r="CI11" s="118" t="str">
        <f t="shared" si="69"/>
        <v>F7</v>
      </c>
      <c r="CJ11" s="118" t="str">
        <f t="shared" si="69"/>
        <v>D8</v>
      </c>
      <c r="CK11" s="118" t="str">
        <f t="shared" si="69"/>
        <v>D9</v>
      </c>
      <c r="CL11" s="118" t="str">
        <f t="shared" si="69"/>
        <v>02</v>
      </c>
      <c r="CM11" s="118" t="str">
        <f t="shared" si="69"/>
        <v>02</v>
      </c>
      <c r="CN11" s="116" t="s">
        <v>459</v>
      </c>
      <c r="CO11" s="116" t="s">
        <v>459</v>
      </c>
      <c r="CP11" s="116" t="s">
        <v>459</v>
      </c>
      <c r="CQ11" s="118" t="str">
        <f t="shared" ref="CQ11:CV11" si="70">IF(BQ14=" ","02",BQ14)</f>
        <v>B4</v>
      </c>
      <c r="CR11" s="118" t="str">
        <f t="shared" si="70"/>
        <v>B5</v>
      </c>
      <c r="CS11" s="118" t="str">
        <f t="shared" si="70"/>
        <v>9E</v>
      </c>
      <c r="CT11" s="118" t="str">
        <f t="shared" si="70"/>
        <v>9F</v>
      </c>
      <c r="CU11" s="118" t="str">
        <f t="shared" si="70"/>
        <v>BC</v>
      </c>
      <c r="CV11" s="118" t="str">
        <f t="shared" si="70"/>
        <v>BD</v>
      </c>
      <c r="CW11" s="116" t="s">
        <v>459</v>
      </c>
      <c r="CX11" s="116" t="s">
        <v>459</v>
      </c>
      <c r="CY11" s="116" t="s">
        <v>459</v>
      </c>
      <c r="CZ11" s="118" t="str">
        <f>IF(BQ15=" ","02",BQ15)</f>
        <v>58</v>
      </c>
      <c r="DA11" s="118" t="str">
        <f>IF(BR15=" ","02",BR15)</f>
        <v>59</v>
      </c>
      <c r="DB11" s="118" t="str">
        <f>IF(BS15=" ","02",BS15)</f>
        <v>5C</v>
      </c>
      <c r="DD11" s="70" t="str">
        <f>LOOKUP(C11,全武将名字!$B$3:$B$257,全武将名字!$B$3:$B$257)</f>
        <v>明玉珍</v>
      </c>
      <c r="DE11" s="70">
        <f t="shared" si="52"/>
        <v>1</v>
      </c>
    </row>
    <row r="12" spans="1:109">
      <c r="A12" s="50" t="str">
        <f t="shared" si="0"/>
        <v>08</v>
      </c>
      <c r="B12" s="19">
        <v>8</v>
      </c>
      <c r="C12" s="19" t="s">
        <v>839</v>
      </c>
      <c r="D12" s="67" t="str">
        <f t="shared" si="1"/>
        <v>2032</v>
      </c>
      <c r="E12" s="67">
        <f t="shared" si="45"/>
        <v>8242</v>
      </c>
      <c r="F12" s="67" t="str">
        <f t="shared" si="2"/>
        <v>9238</v>
      </c>
      <c r="G12" s="67">
        <f t="shared" si="46"/>
        <v>37432</v>
      </c>
      <c r="H12" s="67" t="str">
        <f t="shared" si="3"/>
        <v>222C</v>
      </c>
      <c r="I12" s="67">
        <f t="shared" si="47"/>
        <v>8748</v>
      </c>
      <c r="J12" s="79">
        <v>5</v>
      </c>
      <c r="K12" s="84" t="str">
        <f t="shared" si="4"/>
        <v>38</v>
      </c>
      <c r="L12" s="79">
        <f t="shared" si="48"/>
        <v>56</v>
      </c>
      <c r="M12" s="84" t="str">
        <f t="shared" si="5"/>
        <v>92</v>
      </c>
      <c r="N12" s="79">
        <f t="shared" si="6"/>
        <v>146.21875</v>
      </c>
      <c r="O12" s="211"/>
      <c r="P12" s="85">
        <f>LOOKUP(C12,全武将名字!$B$3:$B$257,全武将名字!$H$3:$H$257)</f>
        <v>91</v>
      </c>
      <c r="Q12" s="85">
        <f>LOOKUP(C12,全武将名字!$B$3:$B$257,全武将名字!$I$3:$I$257)</f>
        <v>50</v>
      </c>
      <c r="R12" s="85" t="str">
        <f>LOOKUP(C12,全武将名字!$B$3:$B$257,全武将名字!$J$3:$J$257)</f>
        <v>5E</v>
      </c>
      <c r="S12" s="85" t="str">
        <f>LOOKUP(C12,全武将名字!$B$3:$B$257,全武将名字!$K$3:$K$257)</f>
        <v>7C</v>
      </c>
      <c r="T12" s="79" t="s">
        <v>83</v>
      </c>
      <c r="U12" s="87" t="str">
        <f>LOOKUP(C12,武将属性排列!$C$1:$C$255,武将属性排列!$D$1:$D$255)</f>
        <v>出仕</v>
      </c>
      <c r="V12" s="88">
        <f>LOOKUP(C12,武将属性排列!$C$1:$C$255,武将属性排列!$E$1:$E$255)</f>
        <v>84</v>
      </c>
      <c r="W12" s="88">
        <f>LOOKUP(C12,武将属性排列!$C$1:$C$255,武将属性排列!$F$1:$F$255)</f>
        <v>82</v>
      </c>
      <c r="X12" s="88">
        <f>LOOKUP(C12,武将属性排列!$C$1:$C$255,武将属性排列!$G$1:$G$255)</f>
        <v>81</v>
      </c>
      <c r="Y12" s="88">
        <f>LOOKUP(C12,武将属性排列!$C$1:$C$255,武将属性排列!$I$1:$I$255)</f>
        <v>255</v>
      </c>
      <c r="Z12" s="93">
        <f>LOOKUP(C12,武将属性排列!$C$1:$C$255,武将属性排列!$K$1:$K$255)</f>
        <v>0</v>
      </c>
      <c r="AA12" s="93">
        <v>1000</v>
      </c>
      <c r="AB12" s="88">
        <f>LOOKUP(C12,武将属性排列!$C$1:$C$255,武将属性排列!$O$1:$O$255)</f>
        <v>99</v>
      </c>
      <c r="AC12" s="94">
        <f t="shared" si="49"/>
        <v>265108</v>
      </c>
      <c r="AD12" s="94" t="str">
        <f t="shared" si="7"/>
        <v>40B94</v>
      </c>
      <c r="AE12" s="211"/>
      <c r="AF12" s="95" t="str">
        <f t="shared" si="8"/>
        <v>00</v>
      </c>
      <c r="AG12" s="99" t="str">
        <f t="shared" si="9"/>
        <v>54</v>
      </c>
      <c r="AH12" s="99" t="str">
        <f t="shared" si="10"/>
        <v>52</v>
      </c>
      <c r="AI12" s="99" t="str">
        <f t="shared" si="11"/>
        <v>51</v>
      </c>
      <c r="AJ12" s="84">
        <f t="shared" si="12"/>
        <v>20</v>
      </c>
      <c r="AK12" s="99" t="str">
        <f t="shared" si="13"/>
        <v>FF</v>
      </c>
      <c r="AL12" s="101" t="str">
        <f t="shared" si="14"/>
        <v>平军</v>
      </c>
      <c r="AM12" s="102" t="str">
        <f t="shared" si="15"/>
        <v>0</v>
      </c>
      <c r="AN12" s="99" t="str">
        <f t="shared" si="16"/>
        <v>A</v>
      </c>
      <c r="AO12" s="108">
        <f t="shared" si="17"/>
        <v>5</v>
      </c>
      <c r="AP12" s="108">
        <f t="shared" si="18"/>
        <v>3</v>
      </c>
      <c r="AQ12" s="109">
        <f t="shared" si="19"/>
        <v>3</v>
      </c>
      <c r="AR12" s="110" t="str">
        <f t="shared" si="20"/>
        <v>63</v>
      </c>
      <c r="AS12" s="211"/>
      <c r="AT12" s="111">
        <v>3</v>
      </c>
      <c r="AU12" s="213"/>
      <c r="AV12" s="111">
        <v>28</v>
      </c>
      <c r="AW12" s="190">
        <f t="shared" si="53"/>
        <v>8</v>
      </c>
      <c r="AX12" s="70">
        <v>0</v>
      </c>
      <c r="AY12" s="70" t="str">
        <f t="shared" si="21"/>
        <v>50</v>
      </c>
      <c r="AZ12" s="70" t="str">
        <f t="shared" si="22"/>
        <v>5E</v>
      </c>
      <c r="BA12" s="70" t="str">
        <f t="shared" si="23"/>
        <v>7C</v>
      </c>
      <c r="BB12" s="70">
        <f t="shared" si="24"/>
        <v>80</v>
      </c>
      <c r="BC12" s="70">
        <f t="shared" si="25"/>
        <v>94</v>
      </c>
      <c r="BD12" s="70">
        <f t="shared" si="26"/>
        <v>124</v>
      </c>
      <c r="BE12" s="70">
        <f t="shared" si="27"/>
        <v>80</v>
      </c>
      <c r="BF12" s="70">
        <f t="shared" si="28"/>
        <v>81</v>
      </c>
      <c r="BG12" s="70">
        <f t="shared" si="29"/>
        <v>94</v>
      </c>
      <c r="BH12" s="70">
        <f t="shared" si="30"/>
        <v>95</v>
      </c>
      <c r="BI12" s="70">
        <f t="shared" si="31"/>
        <v>124</v>
      </c>
      <c r="BJ12" s="70">
        <f t="shared" si="32"/>
        <v>125</v>
      </c>
      <c r="BK12" s="113" t="str">
        <f t="shared" si="33"/>
        <v>40</v>
      </c>
      <c r="BL12" s="113" t="str">
        <f t="shared" si="34"/>
        <v>41</v>
      </c>
      <c r="BM12" s="113" t="str">
        <f t="shared" si="35"/>
        <v>4E</v>
      </c>
      <c r="BN12" s="113" t="str">
        <f t="shared" si="36"/>
        <v>4F</v>
      </c>
      <c r="BO12" s="113" t="str">
        <f t="shared" si="37"/>
        <v>6C</v>
      </c>
      <c r="BP12" s="113" t="str">
        <f t="shared" si="38"/>
        <v>6D</v>
      </c>
      <c r="BQ12" s="113" t="str">
        <f t="shared" si="39"/>
        <v>50</v>
      </c>
      <c r="BR12" s="113" t="str">
        <f t="shared" si="40"/>
        <v>51</v>
      </c>
      <c r="BS12" s="113" t="str">
        <f t="shared" si="41"/>
        <v>5E</v>
      </c>
      <c r="BT12" s="113" t="str">
        <f t="shared" si="42"/>
        <v>5F</v>
      </c>
      <c r="BU12" s="113" t="str">
        <f t="shared" si="43"/>
        <v>7C</v>
      </c>
      <c r="BV12" s="113" t="str">
        <f t="shared" si="44"/>
        <v>7D</v>
      </c>
      <c r="BW12" s="117" t="str">
        <f>IF(BT15=" ","02",BT15)</f>
        <v>5D</v>
      </c>
      <c r="BX12" s="118" t="str">
        <f>IF(BU15=" ","02",BU15)</f>
        <v>5E</v>
      </c>
      <c r="BY12" s="118" t="str">
        <f>IF(BV15=" ","02",BV15)</f>
        <v>5F</v>
      </c>
      <c r="BZ12" s="116" t="s">
        <v>83</v>
      </c>
      <c r="CA12" s="116" t="s">
        <v>459</v>
      </c>
      <c r="CB12" s="116" t="s">
        <v>495</v>
      </c>
      <c r="CC12" s="116" t="s">
        <v>459</v>
      </c>
      <c r="CD12" s="116" t="s">
        <v>459</v>
      </c>
      <c r="CE12" s="116" t="s">
        <v>459</v>
      </c>
      <c r="CF12" s="116" t="s">
        <v>459</v>
      </c>
      <c r="CG12" s="118" t="str">
        <f t="shared" ref="CG12:CH12" si="71">IF(BO16=" ","02",BO16)</f>
        <v>02</v>
      </c>
      <c r="CH12" s="118" t="str">
        <f t="shared" si="71"/>
        <v>02</v>
      </c>
      <c r="CI12" s="116" t="s">
        <v>459</v>
      </c>
      <c r="CJ12" s="116" t="s">
        <v>459</v>
      </c>
      <c r="CK12" s="116" t="s">
        <v>459</v>
      </c>
      <c r="CL12" s="119" t="s">
        <v>459</v>
      </c>
      <c r="CM12" s="119" t="s">
        <v>459</v>
      </c>
      <c r="CN12" s="119" t="s">
        <v>459</v>
      </c>
      <c r="CO12" s="119" t="s">
        <v>459</v>
      </c>
      <c r="CP12" s="119" t="s">
        <v>459</v>
      </c>
      <c r="CQ12" s="119" t="s">
        <v>459</v>
      </c>
      <c r="CR12" s="116" t="s">
        <v>459</v>
      </c>
      <c r="CS12" s="116" t="s">
        <v>459</v>
      </c>
      <c r="CT12" s="116" t="s">
        <v>459</v>
      </c>
      <c r="CU12" s="119" t="s">
        <v>459</v>
      </c>
      <c r="CV12" s="119" t="s">
        <v>459</v>
      </c>
      <c r="CW12" s="119" t="s">
        <v>459</v>
      </c>
      <c r="CX12" s="119" t="s">
        <v>459</v>
      </c>
      <c r="CY12" s="119" t="s">
        <v>459</v>
      </c>
      <c r="CZ12" s="119" t="s">
        <v>459</v>
      </c>
      <c r="DA12" s="116" t="s">
        <v>83</v>
      </c>
      <c r="DB12" s="116" t="s">
        <v>459</v>
      </c>
      <c r="DD12" s="70" t="str">
        <f>LOOKUP(C12,全武将名字!$B$3:$B$257,全武将名字!$B$3:$B$257)</f>
        <v>李思齐</v>
      </c>
      <c r="DE12" s="70">
        <f t="shared" si="52"/>
        <v>1</v>
      </c>
    </row>
    <row r="13" spans="1:109">
      <c r="A13" s="50" t="str">
        <f t="shared" si="0"/>
        <v>09</v>
      </c>
      <c r="B13" s="19">
        <v>9</v>
      </c>
      <c r="C13" s="19" t="s">
        <v>864</v>
      </c>
      <c r="D13" s="67" t="str">
        <f t="shared" si="1"/>
        <v>2034</v>
      </c>
      <c r="E13" s="67">
        <f t="shared" si="45"/>
        <v>8244</v>
      </c>
      <c r="F13" s="67" t="str">
        <f t="shared" si="2"/>
        <v>923D</v>
      </c>
      <c r="G13" s="67">
        <f t="shared" si="46"/>
        <v>37437</v>
      </c>
      <c r="H13" s="67" t="str">
        <f t="shared" si="3"/>
        <v>2231</v>
      </c>
      <c r="I13" s="67">
        <f t="shared" si="47"/>
        <v>8753</v>
      </c>
      <c r="J13" s="79">
        <v>5</v>
      </c>
      <c r="K13" s="84" t="str">
        <f t="shared" si="4"/>
        <v>3D</v>
      </c>
      <c r="L13" s="79">
        <f t="shared" si="48"/>
        <v>61</v>
      </c>
      <c r="M13" s="84" t="str">
        <f t="shared" si="5"/>
        <v>92</v>
      </c>
      <c r="N13" s="79">
        <f t="shared" si="6"/>
        <v>146.23828125</v>
      </c>
      <c r="O13" s="211"/>
      <c r="P13" s="85">
        <f>LOOKUP(C13,全武将名字!$B$3:$B$257,全武将名字!$H$3:$H$257)</f>
        <v>94</v>
      </c>
      <c r="Q13" s="85">
        <f>LOOKUP(C13,全武将名字!$B$3:$B$257,全武将名字!$I$3:$I$257)</f>
        <v>76</v>
      </c>
      <c r="R13" s="85">
        <f>LOOKUP(C13,全武将名字!$B$3:$B$257,全武将名字!$J$3:$J$257)</f>
        <v>58</v>
      </c>
      <c r="S13" s="85" t="str">
        <f>LOOKUP(C13,全武将名字!$B$3:$B$257,全武将名字!$K$3:$K$257)</f>
        <v>FF</v>
      </c>
      <c r="T13" s="79" t="s">
        <v>83</v>
      </c>
      <c r="U13" s="87" t="str">
        <f>LOOKUP(C13,武将属性排列!$C$1:$C$255,武将属性排列!$D$1:$D$255)</f>
        <v>出仕</v>
      </c>
      <c r="V13" s="88">
        <f>LOOKUP(C13,武将属性排列!$C$1:$C$255,武将属性排列!$E$1:$E$255)</f>
        <v>80</v>
      </c>
      <c r="W13" s="88">
        <f>LOOKUP(C13,武将属性排列!$C$1:$C$255,武将属性排列!$F$1:$F$255)</f>
        <v>75</v>
      </c>
      <c r="X13" s="88">
        <f>LOOKUP(C13,武将属性排列!$C$1:$C$255,武将属性排列!$G$1:$G$255)</f>
        <v>72</v>
      </c>
      <c r="Y13" s="88">
        <f>LOOKUP(C13,武将属性排列!$C$1:$C$255,武将属性排列!$I$1:$I$255)</f>
        <v>255</v>
      </c>
      <c r="Z13" s="93">
        <f>LOOKUP(C13,武将属性排列!$C$1:$C$255,武将属性排列!$K$1:$K$255)</f>
        <v>2</v>
      </c>
      <c r="AA13" s="93">
        <v>1000</v>
      </c>
      <c r="AB13" s="88">
        <f>LOOKUP(C13,武将属性排列!$C$1:$C$255,武将属性排列!$O$1:$O$255)</f>
        <v>84</v>
      </c>
      <c r="AC13" s="94">
        <f t="shared" si="49"/>
        <v>265116</v>
      </c>
      <c r="AD13" s="94" t="str">
        <f t="shared" si="7"/>
        <v>40B9C</v>
      </c>
      <c r="AE13" s="211"/>
      <c r="AF13" s="95" t="str">
        <f t="shared" si="8"/>
        <v>00</v>
      </c>
      <c r="AG13" s="99" t="str">
        <f t="shared" si="9"/>
        <v>50</v>
      </c>
      <c r="AH13" s="99" t="str">
        <f t="shared" si="10"/>
        <v>4B</v>
      </c>
      <c r="AI13" s="99" t="str">
        <f t="shared" si="11"/>
        <v>48</v>
      </c>
      <c r="AJ13" s="84">
        <f t="shared" si="12"/>
        <v>20</v>
      </c>
      <c r="AK13" s="99" t="str">
        <f t="shared" si="13"/>
        <v>FF</v>
      </c>
      <c r="AL13" s="101" t="str">
        <f t="shared" si="14"/>
        <v>山军</v>
      </c>
      <c r="AM13" s="102" t="str">
        <f t="shared" si="15"/>
        <v>2</v>
      </c>
      <c r="AN13" s="99" t="str">
        <f t="shared" si="16"/>
        <v>A</v>
      </c>
      <c r="AO13" s="108">
        <f t="shared" si="17"/>
        <v>4</v>
      </c>
      <c r="AP13" s="108">
        <f t="shared" si="18"/>
        <v>4</v>
      </c>
      <c r="AQ13" s="109">
        <f t="shared" si="19"/>
        <v>4</v>
      </c>
      <c r="AR13" s="110" t="str">
        <f t="shared" si="20"/>
        <v>54</v>
      </c>
      <c r="AS13" s="211"/>
      <c r="AT13" s="111">
        <v>6</v>
      </c>
      <c r="AU13" s="213"/>
      <c r="AV13" s="111">
        <v>0</v>
      </c>
      <c r="AW13" s="190">
        <f t="shared" si="53"/>
        <v>9</v>
      </c>
      <c r="AX13" s="70">
        <v>128</v>
      </c>
      <c r="AY13" s="70" t="str">
        <f t="shared" si="21"/>
        <v>F6</v>
      </c>
      <c r="AZ13" s="70" t="str">
        <f t="shared" si="22"/>
        <v>D8</v>
      </c>
      <c r="BA13" s="70" t="str">
        <f t="shared" si="23"/>
        <v xml:space="preserve"> </v>
      </c>
      <c r="BB13" s="70">
        <f t="shared" si="24"/>
        <v>246</v>
      </c>
      <c r="BC13" s="70">
        <f t="shared" si="25"/>
        <v>216</v>
      </c>
      <c r="BD13" s="70" t="str">
        <f t="shared" si="26"/>
        <v xml:space="preserve"> </v>
      </c>
      <c r="BE13" s="70">
        <f t="shared" si="27"/>
        <v>246</v>
      </c>
      <c r="BF13" s="70">
        <f t="shared" si="28"/>
        <v>247</v>
      </c>
      <c r="BG13" s="70">
        <f t="shared" si="29"/>
        <v>216</v>
      </c>
      <c r="BH13" s="70">
        <f t="shared" si="30"/>
        <v>217</v>
      </c>
      <c r="BI13" s="70" t="str">
        <f t="shared" si="31"/>
        <v xml:space="preserve"> </v>
      </c>
      <c r="BJ13" s="70" t="str">
        <f t="shared" si="32"/>
        <v xml:space="preserve"> </v>
      </c>
      <c r="BK13" s="113" t="str">
        <f t="shared" si="33"/>
        <v>E6</v>
      </c>
      <c r="BL13" s="113" t="str">
        <f t="shared" si="34"/>
        <v>E7</v>
      </c>
      <c r="BM13" s="113" t="str">
        <f t="shared" si="35"/>
        <v>C8</v>
      </c>
      <c r="BN13" s="113" t="str">
        <f t="shared" si="36"/>
        <v>C9</v>
      </c>
      <c r="BO13" s="113" t="str">
        <f t="shared" si="37"/>
        <v xml:space="preserve"> </v>
      </c>
      <c r="BP13" s="113" t="str">
        <f t="shared" si="38"/>
        <v xml:space="preserve"> </v>
      </c>
      <c r="BQ13" s="113" t="str">
        <f t="shared" si="39"/>
        <v>F6</v>
      </c>
      <c r="BR13" s="113" t="str">
        <f t="shared" si="40"/>
        <v>F7</v>
      </c>
      <c r="BS13" s="113" t="str">
        <f t="shared" si="41"/>
        <v>D8</v>
      </c>
      <c r="BT13" s="113" t="str">
        <f t="shared" si="42"/>
        <v>D9</v>
      </c>
      <c r="BU13" s="113" t="str">
        <f t="shared" si="43"/>
        <v xml:space="preserve"> </v>
      </c>
      <c r="BV13" s="113" t="str">
        <f t="shared" si="44"/>
        <v xml:space="preserve"> </v>
      </c>
      <c r="BW13" s="115" t="s">
        <v>495</v>
      </c>
      <c r="BX13" s="119" t="s">
        <v>459</v>
      </c>
      <c r="BY13" s="119" t="s">
        <v>459</v>
      </c>
      <c r="BZ13" s="119" t="s">
        <v>459</v>
      </c>
      <c r="CA13" s="119" t="s">
        <v>459</v>
      </c>
      <c r="CB13" s="119" t="s">
        <v>459</v>
      </c>
      <c r="CC13" s="119" t="s">
        <v>459</v>
      </c>
      <c r="CD13" s="116" t="s">
        <v>459</v>
      </c>
      <c r="CE13" s="116" t="s">
        <v>459</v>
      </c>
      <c r="CF13" s="116" t="s">
        <v>459</v>
      </c>
      <c r="CG13" s="119" t="s">
        <v>459</v>
      </c>
      <c r="CH13" s="119" t="s">
        <v>459</v>
      </c>
      <c r="CI13" s="119" t="s">
        <v>459</v>
      </c>
      <c r="CJ13" s="119" t="s">
        <v>459</v>
      </c>
      <c r="CK13" s="119" t="s">
        <v>459</v>
      </c>
      <c r="CL13" s="119" t="s">
        <v>459</v>
      </c>
      <c r="CM13" s="116" t="s">
        <v>459</v>
      </c>
      <c r="CN13" s="116" t="s">
        <v>459</v>
      </c>
      <c r="CO13" s="116" t="s">
        <v>459</v>
      </c>
      <c r="CP13" s="119" t="s">
        <v>459</v>
      </c>
      <c r="CQ13" s="119" t="s">
        <v>459</v>
      </c>
      <c r="CR13" s="119" t="s">
        <v>459</v>
      </c>
      <c r="CS13" s="119" t="s">
        <v>459</v>
      </c>
      <c r="CT13" s="119" t="s">
        <v>459</v>
      </c>
      <c r="CU13" s="119" t="s">
        <v>459</v>
      </c>
      <c r="CV13" s="116" t="s">
        <v>83</v>
      </c>
      <c r="CW13" s="116" t="s">
        <v>459</v>
      </c>
      <c r="CX13" s="116" t="s">
        <v>495</v>
      </c>
      <c r="CY13" s="119" t="s">
        <v>459</v>
      </c>
      <c r="CZ13" s="119" t="s">
        <v>459</v>
      </c>
      <c r="DA13" s="119" t="s">
        <v>459</v>
      </c>
      <c r="DB13" s="119" t="s">
        <v>459</v>
      </c>
      <c r="DD13" s="70" t="str">
        <f>LOOKUP(C13,全武将名字!$B$3:$B$257,全武将名字!$B$3:$B$257)</f>
        <v>毛贵</v>
      </c>
      <c r="DE13" s="70">
        <f t="shared" si="52"/>
        <v>1</v>
      </c>
    </row>
    <row r="14" spans="1:109">
      <c r="A14" s="50" t="str">
        <f t="shared" si="0"/>
        <v>0A</v>
      </c>
      <c r="B14" s="19">
        <v>10</v>
      </c>
      <c r="C14" s="19" t="s">
        <v>924</v>
      </c>
      <c r="D14" s="67" t="str">
        <f t="shared" si="1"/>
        <v>2036</v>
      </c>
      <c r="E14" s="67">
        <f t="shared" si="45"/>
        <v>8246</v>
      </c>
      <c r="F14" s="67" t="str">
        <f t="shared" si="2"/>
        <v>9242</v>
      </c>
      <c r="G14" s="67">
        <f t="shared" si="46"/>
        <v>37442</v>
      </c>
      <c r="H14" s="67" t="str">
        <f t="shared" si="3"/>
        <v>2236</v>
      </c>
      <c r="I14" s="67">
        <f t="shared" si="47"/>
        <v>8758</v>
      </c>
      <c r="J14" s="79">
        <v>5</v>
      </c>
      <c r="K14" s="84" t="str">
        <f t="shared" si="4"/>
        <v>42</v>
      </c>
      <c r="L14" s="79">
        <f t="shared" si="48"/>
        <v>66</v>
      </c>
      <c r="M14" s="84" t="str">
        <f t="shared" si="5"/>
        <v>92</v>
      </c>
      <c r="N14" s="79">
        <f t="shared" si="6"/>
        <v>146.2578125</v>
      </c>
      <c r="O14" s="211"/>
      <c r="P14" s="85" t="str">
        <f>LOOKUP(C14,全武将名字!$B$3:$B$257,全武将名字!$H$3:$H$257)</f>
        <v>9C</v>
      </c>
      <c r="Q14" s="85">
        <f>LOOKUP(C14,全武将名字!$B$3:$B$257,全武将名字!$I$3:$I$257)</f>
        <v>74</v>
      </c>
      <c r="R14" s="85" t="str">
        <f>LOOKUP(C14,全武将名字!$B$3:$B$257,全武将名字!$J$3:$J$257)</f>
        <v>5E</v>
      </c>
      <c r="S14" s="85" t="str">
        <f>LOOKUP(C14,全武将名字!$B$3:$B$257,全武将名字!$K$3:$K$257)</f>
        <v>7C</v>
      </c>
      <c r="T14" s="79" t="s">
        <v>83</v>
      </c>
      <c r="U14" s="87" t="str">
        <f>LOOKUP(C14,武将属性排列!$C$1:$C$255,武将属性排列!$D$1:$D$255)</f>
        <v>出仕</v>
      </c>
      <c r="V14" s="88">
        <f>LOOKUP(C14,武将属性排列!$C$1:$C$255,武将属性排列!$E$1:$E$255)</f>
        <v>83</v>
      </c>
      <c r="W14" s="88">
        <f>LOOKUP(C14,武将属性排列!$C$1:$C$255,武将属性排列!$F$1:$F$255)</f>
        <v>75</v>
      </c>
      <c r="X14" s="88">
        <f>LOOKUP(C14,武将属性排列!$C$1:$C$255,武将属性排列!$G$1:$G$255)</f>
        <v>73</v>
      </c>
      <c r="Y14" s="88">
        <f>LOOKUP(C14,武将属性排列!$C$1:$C$255,武将属性排列!$I$1:$I$255)</f>
        <v>255</v>
      </c>
      <c r="Z14" s="93">
        <f>LOOKUP(C14,武将属性排列!$C$1:$C$255,武将属性排列!$K$1:$K$255)</f>
        <v>2</v>
      </c>
      <c r="AA14" s="93">
        <v>1000</v>
      </c>
      <c r="AB14" s="88">
        <f>LOOKUP(C14,武将属性排列!$C$1:$C$255,武将属性排列!$O$1:$O$255)</f>
        <v>52</v>
      </c>
      <c r="AC14" s="94">
        <f t="shared" si="49"/>
        <v>265124</v>
      </c>
      <c r="AD14" s="94" t="str">
        <f t="shared" si="7"/>
        <v>40BA4</v>
      </c>
      <c r="AE14" s="211"/>
      <c r="AF14" s="95" t="str">
        <f t="shared" si="8"/>
        <v>00</v>
      </c>
      <c r="AG14" s="99" t="str">
        <f t="shared" si="9"/>
        <v>53</v>
      </c>
      <c r="AH14" s="99" t="str">
        <f t="shared" si="10"/>
        <v>4B</v>
      </c>
      <c r="AI14" s="99" t="str">
        <f t="shared" si="11"/>
        <v>49</v>
      </c>
      <c r="AJ14" s="84">
        <f t="shared" si="12"/>
        <v>20</v>
      </c>
      <c r="AK14" s="99" t="str">
        <f t="shared" si="13"/>
        <v>FF</v>
      </c>
      <c r="AL14" s="101" t="str">
        <f t="shared" si="14"/>
        <v>山军</v>
      </c>
      <c r="AM14" s="102" t="str">
        <f t="shared" si="15"/>
        <v>2</v>
      </c>
      <c r="AN14" s="99" t="str">
        <f t="shared" si="16"/>
        <v>A</v>
      </c>
      <c r="AO14" s="108">
        <f t="shared" si="17"/>
        <v>4</v>
      </c>
      <c r="AP14" s="108">
        <f t="shared" si="18"/>
        <v>4</v>
      </c>
      <c r="AQ14" s="109">
        <f t="shared" si="19"/>
        <v>4</v>
      </c>
      <c r="AR14" s="110" t="str">
        <f t="shared" si="20"/>
        <v>34</v>
      </c>
      <c r="AS14" s="211"/>
      <c r="AT14" s="111">
        <v>6</v>
      </c>
      <c r="AU14" s="213"/>
      <c r="AV14" s="111">
        <v>14</v>
      </c>
      <c r="AW14" s="190">
        <f t="shared" si="53"/>
        <v>10</v>
      </c>
      <c r="AX14" s="70">
        <f>AX13/2</f>
        <v>64</v>
      </c>
      <c r="AY14" s="70" t="str">
        <f t="shared" si="21"/>
        <v>B4</v>
      </c>
      <c r="AZ14" s="70" t="str">
        <f t="shared" si="22"/>
        <v>9E</v>
      </c>
      <c r="BA14" s="70" t="str">
        <f t="shared" si="23"/>
        <v>BC</v>
      </c>
      <c r="BB14" s="70">
        <f t="shared" si="24"/>
        <v>180</v>
      </c>
      <c r="BC14" s="70">
        <f t="shared" si="25"/>
        <v>158</v>
      </c>
      <c r="BD14" s="70">
        <f t="shared" si="26"/>
        <v>188</v>
      </c>
      <c r="BE14" s="70">
        <f t="shared" si="27"/>
        <v>180</v>
      </c>
      <c r="BF14" s="70">
        <f t="shared" si="28"/>
        <v>181</v>
      </c>
      <c r="BG14" s="70">
        <f t="shared" si="29"/>
        <v>158</v>
      </c>
      <c r="BH14" s="70">
        <f t="shared" si="30"/>
        <v>159</v>
      </c>
      <c r="BI14" s="70">
        <f t="shared" si="31"/>
        <v>188</v>
      </c>
      <c r="BJ14" s="70">
        <f t="shared" si="32"/>
        <v>189</v>
      </c>
      <c r="BK14" s="113" t="str">
        <f t="shared" si="33"/>
        <v>A4</v>
      </c>
      <c r="BL14" s="113" t="str">
        <f t="shared" si="34"/>
        <v>A5</v>
      </c>
      <c r="BM14" s="113" t="str">
        <f t="shared" si="35"/>
        <v>8E</v>
      </c>
      <c r="BN14" s="113" t="str">
        <f t="shared" si="36"/>
        <v>8F</v>
      </c>
      <c r="BO14" s="113" t="str">
        <f t="shared" si="37"/>
        <v>AC</v>
      </c>
      <c r="BP14" s="113" t="str">
        <f t="shared" si="38"/>
        <v>AD</v>
      </c>
      <c r="BQ14" s="113" t="str">
        <f t="shared" si="39"/>
        <v>B4</v>
      </c>
      <c r="BR14" s="113" t="str">
        <f t="shared" si="40"/>
        <v>B5</v>
      </c>
      <c r="BS14" s="113" t="str">
        <f t="shared" si="41"/>
        <v>9E</v>
      </c>
      <c r="BT14" s="113" t="str">
        <f t="shared" si="42"/>
        <v>9F</v>
      </c>
      <c r="BU14" s="113" t="str">
        <f t="shared" si="43"/>
        <v>BC</v>
      </c>
      <c r="BV14" s="113" t="str">
        <f t="shared" si="44"/>
        <v>BD</v>
      </c>
      <c r="BW14" s="119" t="s">
        <v>459</v>
      </c>
      <c r="BX14" s="119" t="s">
        <v>459</v>
      </c>
      <c r="BY14" s="119" t="s">
        <v>83</v>
      </c>
      <c r="BZ14" s="119" t="s">
        <v>459</v>
      </c>
      <c r="CA14" s="119" t="s">
        <v>203</v>
      </c>
      <c r="CB14" s="119" t="s">
        <v>459</v>
      </c>
      <c r="CC14" s="119" t="s">
        <v>459</v>
      </c>
      <c r="CD14" s="119" t="s">
        <v>459</v>
      </c>
      <c r="CE14" s="119" t="s">
        <v>459</v>
      </c>
      <c r="CF14" s="119" t="s">
        <v>459</v>
      </c>
      <c r="CG14" s="119" t="s">
        <v>459</v>
      </c>
      <c r="CH14" s="119" t="s">
        <v>459</v>
      </c>
      <c r="CI14" s="119" t="s">
        <v>459</v>
      </c>
      <c r="CJ14" s="119" t="s">
        <v>459</v>
      </c>
      <c r="CK14" s="119" t="s">
        <v>459</v>
      </c>
      <c r="CL14" s="119" t="s">
        <v>459</v>
      </c>
      <c r="CM14" s="119" t="s">
        <v>459</v>
      </c>
      <c r="CN14" s="119" t="s">
        <v>459</v>
      </c>
      <c r="CO14" s="119" t="s">
        <v>459</v>
      </c>
      <c r="CP14" s="119" t="s">
        <v>459</v>
      </c>
      <c r="CQ14" s="119" t="s">
        <v>459</v>
      </c>
      <c r="CR14" s="119" t="s">
        <v>459</v>
      </c>
      <c r="CS14" s="119" t="s">
        <v>459</v>
      </c>
      <c r="CT14" s="119" t="s">
        <v>459</v>
      </c>
      <c r="CU14" s="119" t="s">
        <v>459</v>
      </c>
      <c r="CV14" s="119" t="s">
        <v>459</v>
      </c>
      <c r="CW14" s="119" t="s">
        <v>459</v>
      </c>
      <c r="CX14" s="119" t="s">
        <v>459</v>
      </c>
      <c r="CY14" s="119" t="s">
        <v>83</v>
      </c>
      <c r="CZ14" s="119" t="s">
        <v>459</v>
      </c>
      <c r="DA14" s="119" t="s">
        <v>477</v>
      </c>
      <c r="DB14" s="119" t="s">
        <v>459</v>
      </c>
      <c r="DD14" s="70" t="str">
        <f>LOOKUP(C14,全武将名字!$B$3:$B$257,全武将名字!$B$3:$B$257)</f>
        <v>徐寿辉</v>
      </c>
      <c r="DE14" s="70">
        <f t="shared" si="52"/>
        <v>1</v>
      </c>
    </row>
    <row r="15" spans="1:109">
      <c r="A15" s="50" t="str">
        <f t="shared" si="0"/>
        <v>0B</v>
      </c>
      <c r="B15" s="19">
        <v>11</v>
      </c>
      <c r="C15" s="19" t="s">
        <v>809</v>
      </c>
      <c r="D15" s="67" t="str">
        <f t="shared" si="1"/>
        <v>2038</v>
      </c>
      <c r="E15" s="67">
        <f t="shared" si="45"/>
        <v>8248</v>
      </c>
      <c r="F15" s="67" t="str">
        <f t="shared" si="2"/>
        <v>9247</v>
      </c>
      <c r="G15" s="67">
        <f t="shared" si="46"/>
        <v>37447</v>
      </c>
      <c r="H15" s="67" t="str">
        <f t="shared" si="3"/>
        <v>223B</v>
      </c>
      <c r="I15" s="67">
        <f t="shared" si="47"/>
        <v>8763</v>
      </c>
      <c r="J15" s="79">
        <v>5</v>
      </c>
      <c r="K15" s="84" t="str">
        <f t="shared" si="4"/>
        <v>47</v>
      </c>
      <c r="L15" s="79">
        <f t="shared" si="48"/>
        <v>71</v>
      </c>
      <c r="M15" s="84" t="str">
        <f t="shared" si="5"/>
        <v>92</v>
      </c>
      <c r="N15" s="79">
        <f t="shared" si="6"/>
        <v>146.27734375</v>
      </c>
      <c r="O15" s="211"/>
      <c r="P15" s="85" t="str">
        <f>LOOKUP(C15,全武将名字!$B$3:$B$257,全武将名字!$H$3:$H$257)</f>
        <v>8F</v>
      </c>
      <c r="Q15" s="85">
        <f>LOOKUP(C15,全武将名字!$B$3:$B$257,全武将名字!$I$3:$I$257)</f>
        <v>58</v>
      </c>
      <c r="R15" s="85" t="str">
        <f>LOOKUP(C15,全武将名字!$B$3:$B$257,全武将名字!$J$3:$J$257)</f>
        <v>5C</v>
      </c>
      <c r="S15" s="85" t="str">
        <f>LOOKUP(C15,全武将名字!$B$3:$B$257,全武将名字!$K$3:$K$257)</f>
        <v>5E</v>
      </c>
      <c r="T15" s="79" t="s">
        <v>83</v>
      </c>
      <c r="U15" s="87" t="str">
        <f>LOOKUP(C15,武将属性排列!$C$1:$C$255,武将属性排列!$D$1:$D$255)</f>
        <v>出仕</v>
      </c>
      <c r="V15" s="88">
        <f>LOOKUP(C15,武将属性排列!$C$1:$C$255,武将属性排列!$E$1:$E$255)</f>
        <v>71</v>
      </c>
      <c r="W15" s="88">
        <f>LOOKUP(C15,武将属性排列!$C$1:$C$255,武将属性排列!$F$1:$F$255)</f>
        <v>65</v>
      </c>
      <c r="X15" s="88">
        <f>LOOKUP(C15,武将属性排列!$C$1:$C$255,武将属性排列!$G$1:$G$255)</f>
        <v>78</v>
      </c>
      <c r="Y15" s="88">
        <f>LOOKUP(C15,武将属性排列!$C$1:$C$255,武将属性排列!$I$1:$I$255)</f>
        <v>255</v>
      </c>
      <c r="Z15" s="93">
        <f>LOOKUP(C15,武将属性排列!$C$1:$C$255,武将属性排列!$K$1:$K$255)</f>
        <v>2</v>
      </c>
      <c r="AA15" s="93">
        <v>1000</v>
      </c>
      <c r="AB15" s="88">
        <f>LOOKUP(C15,武将属性排列!$C$1:$C$255,武将属性排列!$O$1:$O$255)</f>
        <v>83</v>
      </c>
      <c r="AC15" s="94">
        <f t="shared" si="49"/>
        <v>265132</v>
      </c>
      <c r="AD15" s="94" t="str">
        <f t="shared" si="7"/>
        <v>40BAC</v>
      </c>
      <c r="AE15" s="211"/>
      <c r="AF15" s="95" t="str">
        <f t="shared" si="8"/>
        <v>00</v>
      </c>
      <c r="AG15" s="99" t="str">
        <f t="shared" si="9"/>
        <v>47</v>
      </c>
      <c r="AH15" s="99" t="str">
        <f t="shared" si="10"/>
        <v>41</v>
      </c>
      <c r="AI15" s="99" t="str">
        <f t="shared" si="11"/>
        <v>4E</v>
      </c>
      <c r="AJ15" s="84">
        <f t="shared" si="12"/>
        <v>20</v>
      </c>
      <c r="AK15" s="99" t="str">
        <f t="shared" si="13"/>
        <v>FF</v>
      </c>
      <c r="AL15" s="101" t="str">
        <f t="shared" si="14"/>
        <v>山军</v>
      </c>
      <c r="AM15" s="102" t="str">
        <f t="shared" si="15"/>
        <v>2</v>
      </c>
      <c r="AN15" s="99" t="str">
        <f t="shared" si="16"/>
        <v>A</v>
      </c>
      <c r="AO15" s="108">
        <f t="shared" si="17"/>
        <v>4</v>
      </c>
      <c r="AP15" s="108">
        <f t="shared" si="18"/>
        <v>4</v>
      </c>
      <c r="AQ15" s="109">
        <f t="shared" si="19"/>
        <v>4</v>
      </c>
      <c r="AR15" s="110" t="str">
        <f t="shared" si="20"/>
        <v>53</v>
      </c>
      <c r="AS15" s="211"/>
      <c r="AT15" s="111">
        <v>6</v>
      </c>
      <c r="AU15" s="213"/>
      <c r="AV15" s="111">
        <v>28</v>
      </c>
      <c r="AW15" s="190">
        <f t="shared" si="53"/>
        <v>11</v>
      </c>
      <c r="AX15" s="70">
        <v>0</v>
      </c>
      <c r="AY15" s="70" t="str">
        <f t="shared" si="21"/>
        <v>58</v>
      </c>
      <c r="AZ15" s="70" t="str">
        <f t="shared" si="22"/>
        <v>5C</v>
      </c>
      <c r="BA15" s="70" t="str">
        <f t="shared" si="23"/>
        <v>5E</v>
      </c>
      <c r="BB15" s="70">
        <f t="shared" si="24"/>
        <v>88</v>
      </c>
      <c r="BC15" s="70">
        <f t="shared" si="25"/>
        <v>92</v>
      </c>
      <c r="BD15" s="70">
        <f t="shared" si="26"/>
        <v>94</v>
      </c>
      <c r="BE15" s="70">
        <f t="shared" si="27"/>
        <v>88</v>
      </c>
      <c r="BF15" s="70">
        <f t="shared" si="28"/>
        <v>89</v>
      </c>
      <c r="BG15" s="70">
        <f t="shared" si="29"/>
        <v>92</v>
      </c>
      <c r="BH15" s="70">
        <f t="shared" si="30"/>
        <v>93</v>
      </c>
      <c r="BI15" s="70">
        <f t="shared" si="31"/>
        <v>94</v>
      </c>
      <c r="BJ15" s="70">
        <f t="shared" si="32"/>
        <v>95</v>
      </c>
      <c r="BK15" s="113" t="str">
        <f t="shared" si="33"/>
        <v>48</v>
      </c>
      <c r="BL15" s="113" t="str">
        <f t="shared" si="34"/>
        <v>49</v>
      </c>
      <c r="BM15" s="113" t="str">
        <f t="shared" si="35"/>
        <v>4C</v>
      </c>
      <c r="BN15" s="113" t="str">
        <f t="shared" si="36"/>
        <v>4D</v>
      </c>
      <c r="BO15" s="113" t="str">
        <f t="shared" si="37"/>
        <v>4E</v>
      </c>
      <c r="BP15" s="113" t="str">
        <f t="shared" si="38"/>
        <v>4F</v>
      </c>
      <c r="BQ15" s="113" t="str">
        <f t="shared" si="39"/>
        <v>58</v>
      </c>
      <c r="BR15" s="113" t="str">
        <f t="shared" si="40"/>
        <v>59</v>
      </c>
      <c r="BS15" s="113" t="str">
        <f t="shared" si="41"/>
        <v>5C</v>
      </c>
      <c r="BT15" s="113" t="str">
        <f t="shared" si="42"/>
        <v>5D</v>
      </c>
      <c r="BU15" s="113" t="str">
        <f t="shared" si="43"/>
        <v>5E</v>
      </c>
      <c r="BV15" s="113" t="str">
        <f t="shared" si="44"/>
        <v>5F</v>
      </c>
      <c r="BW15" s="120" t="s">
        <v>459</v>
      </c>
      <c r="BX15" s="119" t="s">
        <v>459</v>
      </c>
      <c r="BY15" s="119" t="s">
        <v>459</v>
      </c>
      <c r="BZ15" s="119" t="s">
        <v>83</v>
      </c>
      <c r="CA15" s="119" t="s">
        <v>507</v>
      </c>
      <c r="CB15" s="119" t="s">
        <v>83</v>
      </c>
      <c r="CC15" s="119" t="s">
        <v>83</v>
      </c>
      <c r="CD15" s="119" t="s">
        <v>507</v>
      </c>
      <c r="CE15" s="119" t="s">
        <v>466</v>
      </c>
      <c r="CF15" s="119" t="s">
        <v>83</v>
      </c>
      <c r="CG15" s="119" t="s">
        <v>10</v>
      </c>
      <c r="CH15" s="119" t="s">
        <v>554</v>
      </c>
      <c r="CI15" s="119" t="s">
        <v>83</v>
      </c>
      <c r="CJ15" s="119" t="s">
        <v>460</v>
      </c>
      <c r="CK15" s="119" t="s">
        <v>545</v>
      </c>
      <c r="CL15" s="119" t="s">
        <v>83</v>
      </c>
      <c r="CM15" s="119" t="s">
        <v>152</v>
      </c>
      <c r="CN15" s="119" t="s">
        <v>495</v>
      </c>
      <c r="CO15" s="119" t="s">
        <v>10</v>
      </c>
      <c r="CP15" s="119" t="s">
        <v>10</v>
      </c>
      <c r="CQ15" s="119" t="s">
        <v>10</v>
      </c>
      <c r="CR15" s="119" t="s">
        <v>10</v>
      </c>
      <c r="CS15" s="119" t="s">
        <v>10</v>
      </c>
      <c r="CT15" s="119" t="s">
        <v>10</v>
      </c>
      <c r="CU15" s="119" t="s">
        <v>10</v>
      </c>
      <c r="CV15" s="119" t="s">
        <v>10</v>
      </c>
      <c r="CW15" s="119" t="s">
        <v>10</v>
      </c>
      <c r="CX15" s="119" t="s">
        <v>10</v>
      </c>
      <c r="CY15" s="119" t="s">
        <v>10</v>
      </c>
      <c r="CZ15" s="119" t="s">
        <v>10</v>
      </c>
      <c r="DA15" s="119" t="s">
        <v>10</v>
      </c>
      <c r="DB15" s="119" t="s">
        <v>10</v>
      </c>
      <c r="DD15" s="70" t="str">
        <f>LOOKUP(C15,全武将名字!$B$3:$B$257,全武将名字!$B$3:$B$257)</f>
        <v>韩山童</v>
      </c>
      <c r="DE15" s="70">
        <f t="shared" si="52"/>
        <v>1</v>
      </c>
    </row>
    <row r="16" spans="1:109">
      <c r="A16" s="50" t="str">
        <f t="shared" si="0"/>
        <v>0C</v>
      </c>
      <c r="B16" s="19">
        <v>12</v>
      </c>
      <c r="C16" s="19" t="s">
        <v>929</v>
      </c>
      <c r="D16" s="67" t="str">
        <f t="shared" si="1"/>
        <v>203A</v>
      </c>
      <c r="E16" s="67">
        <f t="shared" si="45"/>
        <v>8250</v>
      </c>
      <c r="F16" s="67" t="str">
        <f t="shared" si="2"/>
        <v>924C</v>
      </c>
      <c r="G16" s="67">
        <f t="shared" si="46"/>
        <v>37452</v>
      </c>
      <c r="H16" s="67" t="str">
        <f t="shared" si="3"/>
        <v>2240</v>
      </c>
      <c r="I16" s="67">
        <f t="shared" si="47"/>
        <v>8768</v>
      </c>
      <c r="J16" s="79">
        <v>5</v>
      </c>
      <c r="K16" s="84" t="str">
        <f t="shared" si="4"/>
        <v>4C</v>
      </c>
      <c r="L16" s="79">
        <f t="shared" si="48"/>
        <v>76</v>
      </c>
      <c r="M16" s="84" t="str">
        <f t="shared" si="5"/>
        <v>92</v>
      </c>
      <c r="N16" s="79">
        <f t="shared" si="6"/>
        <v>146.296875</v>
      </c>
      <c r="O16" s="211"/>
      <c r="P16" s="85" t="str">
        <f>LOOKUP(C16,全武将名字!$B$3:$B$257,全武将名字!$H$3:$H$257)</f>
        <v>9D</v>
      </c>
      <c r="Q16" s="85">
        <f>LOOKUP(C16,全武将名字!$B$3:$B$257,全武将名字!$I$3:$I$257)</f>
        <v>74</v>
      </c>
      <c r="R16" s="85" t="str">
        <f>LOOKUP(C16,全武将名字!$B$3:$B$257,全武将名字!$J$3:$J$257)</f>
        <v>5A</v>
      </c>
      <c r="S16" s="85" t="str">
        <f>LOOKUP(C16,全武将名字!$B$3:$B$257,全武将名字!$K$3:$K$257)</f>
        <v>FF</v>
      </c>
      <c r="T16" s="79" t="s">
        <v>83</v>
      </c>
      <c r="U16" s="87" t="str">
        <f>LOOKUP(C16,武将属性排列!$C$1:$C$255,武将属性排列!$D$1:$D$255)</f>
        <v>死亡</v>
      </c>
      <c r="V16" s="88">
        <f>LOOKUP(C16,武将属性排列!$C$1:$C$255,武将属性排列!$E$1:$E$255)</f>
        <v>95</v>
      </c>
      <c r="W16" s="88">
        <f>LOOKUP(C16,武将属性排列!$C$1:$C$255,武将属性排列!$F$1:$F$255)</f>
        <v>86</v>
      </c>
      <c r="X16" s="88">
        <f>LOOKUP(C16,武将属性排列!$C$1:$C$255,武将属性排列!$G$1:$G$255)</f>
        <v>95</v>
      </c>
      <c r="Y16" s="88">
        <f>LOOKUP(C16,武将属性排列!$C$1:$C$255,武将属性排列!$I$1:$I$255)</f>
        <v>99</v>
      </c>
      <c r="Z16" s="93">
        <f>LOOKUP(C16,武将属性排列!$C$1:$C$255,武将属性排列!$K$1:$K$255)</f>
        <v>2</v>
      </c>
      <c r="AA16" s="93">
        <v>1000</v>
      </c>
      <c r="AB16" s="88">
        <f>LOOKUP(C16,武将属性排列!$C$1:$C$255,武将属性排列!$O$1:$O$255)</f>
        <v>52</v>
      </c>
      <c r="AC16" s="94">
        <f t="shared" si="49"/>
        <v>265140</v>
      </c>
      <c r="AD16" s="94" t="str">
        <f t="shared" si="7"/>
        <v>40BB4</v>
      </c>
      <c r="AE16" s="211"/>
      <c r="AF16" s="95">
        <f t="shared" si="8"/>
        <v>20</v>
      </c>
      <c r="AG16" s="99" t="str">
        <f t="shared" si="9"/>
        <v>5F</v>
      </c>
      <c r="AH16" s="99" t="str">
        <f t="shared" si="10"/>
        <v>56</v>
      </c>
      <c r="AI16" s="99" t="str">
        <f t="shared" si="11"/>
        <v>5F</v>
      </c>
      <c r="AJ16" s="84">
        <f t="shared" si="12"/>
        <v>10</v>
      </c>
      <c r="AK16" s="99" t="str">
        <f t="shared" si="13"/>
        <v>63</v>
      </c>
      <c r="AL16" s="101" t="str">
        <f t="shared" si="14"/>
        <v>山军</v>
      </c>
      <c r="AM16" s="102">
        <f t="shared" si="15"/>
        <v>2</v>
      </c>
      <c r="AN16" s="99" t="str">
        <f t="shared" si="16"/>
        <v>A</v>
      </c>
      <c r="AO16" s="108">
        <f t="shared" si="17"/>
        <v>5</v>
      </c>
      <c r="AP16" s="108">
        <f t="shared" si="18"/>
        <v>4</v>
      </c>
      <c r="AQ16" s="109">
        <f t="shared" si="19"/>
        <v>4</v>
      </c>
      <c r="AR16" s="110" t="str">
        <f t="shared" si="20"/>
        <v>34</v>
      </c>
      <c r="AS16" s="211"/>
      <c r="AT16" s="111">
        <v>7</v>
      </c>
      <c r="AU16" s="213"/>
      <c r="AV16" s="111">
        <v>0</v>
      </c>
      <c r="AW16" s="70">
        <f t="shared" si="53"/>
        <v>12</v>
      </c>
      <c r="AX16" s="70">
        <v>128</v>
      </c>
      <c r="AY16" s="70" t="str">
        <f t="shared" si="21"/>
        <v>F4</v>
      </c>
      <c r="AZ16" s="70" t="str">
        <f t="shared" si="22"/>
        <v>DA</v>
      </c>
      <c r="BA16" s="70" t="str">
        <f t="shared" si="23"/>
        <v xml:space="preserve"> </v>
      </c>
      <c r="BB16" s="70">
        <f t="shared" si="24"/>
        <v>244</v>
      </c>
      <c r="BC16" s="70">
        <f t="shared" si="25"/>
        <v>218</v>
      </c>
      <c r="BD16" s="70" t="str">
        <f t="shared" si="26"/>
        <v xml:space="preserve"> </v>
      </c>
      <c r="BE16" s="70">
        <f t="shared" si="27"/>
        <v>244</v>
      </c>
      <c r="BF16" s="70">
        <f t="shared" si="28"/>
        <v>245</v>
      </c>
      <c r="BG16" s="70">
        <f t="shared" si="29"/>
        <v>218</v>
      </c>
      <c r="BH16" s="70">
        <f t="shared" si="30"/>
        <v>219</v>
      </c>
      <c r="BI16" s="70" t="str">
        <f t="shared" si="31"/>
        <v xml:space="preserve"> </v>
      </c>
      <c r="BJ16" s="70" t="str">
        <f t="shared" si="32"/>
        <v xml:space="preserve"> </v>
      </c>
      <c r="BK16" s="113" t="str">
        <f t="shared" si="33"/>
        <v>E4</v>
      </c>
      <c r="BL16" s="113" t="str">
        <f t="shared" si="34"/>
        <v>E5</v>
      </c>
      <c r="BM16" s="113" t="str">
        <f t="shared" si="35"/>
        <v>CA</v>
      </c>
      <c r="BN16" s="113" t="str">
        <f t="shared" si="36"/>
        <v>CB</v>
      </c>
      <c r="BO16" s="113" t="str">
        <f t="shared" si="37"/>
        <v xml:space="preserve"> </v>
      </c>
      <c r="BP16" s="113" t="str">
        <f t="shared" si="38"/>
        <v xml:space="preserve"> </v>
      </c>
      <c r="BQ16" s="113" t="str">
        <f t="shared" si="39"/>
        <v>F4</v>
      </c>
      <c r="BR16" s="113" t="str">
        <f t="shared" si="40"/>
        <v>F5</v>
      </c>
      <c r="BS16" s="113" t="str">
        <f t="shared" si="41"/>
        <v>DA</v>
      </c>
      <c r="BT16" s="113" t="str">
        <f t="shared" si="42"/>
        <v>DB</v>
      </c>
      <c r="BU16" s="113" t="str">
        <f t="shared" si="43"/>
        <v xml:space="preserve"> </v>
      </c>
      <c r="BV16" s="113" t="str">
        <f t="shared" si="44"/>
        <v xml:space="preserve"> </v>
      </c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D16" s="70" t="str">
        <f>LOOKUP(C16,全武将名字!$B$3:$B$257,全武将名字!$B$3:$B$257)</f>
        <v>延寿</v>
      </c>
      <c r="DE16" s="70">
        <f t="shared" si="52"/>
        <v>1</v>
      </c>
    </row>
    <row r="17" spans="1:109">
      <c r="A17" s="50" t="str">
        <f t="shared" si="0"/>
        <v>0D</v>
      </c>
      <c r="B17" s="19">
        <v>13</v>
      </c>
      <c r="C17" s="19" t="s">
        <v>956</v>
      </c>
      <c r="D17" s="67" t="str">
        <f t="shared" si="1"/>
        <v>203C</v>
      </c>
      <c r="E17" s="67">
        <f t="shared" si="45"/>
        <v>8252</v>
      </c>
      <c r="F17" s="67" t="str">
        <f t="shared" si="2"/>
        <v>9251</v>
      </c>
      <c r="G17" s="67">
        <f t="shared" si="46"/>
        <v>37457</v>
      </c>
      <c r="H17" s="67" t="str">
        <f t="shared" si="3"/>
        <v>2245</v>
      </c>
      <c r="I17" s="67">
        <f t="shared" si="47"/>
        <v>8773</v>
      </c>
      <c r="J17" s="79">
        <v>5</v>
      </c>
      <c r="K17" s="84" t="str">
        <f t="shared" si="4"/>
        <v>51</v>
      </c>
      <c r="L17" s="79">
        <f t="shared" si="48"/>
        <v>81</v>
      </c>
      <c r="M17" s="84" t="str">
        <f t="shared" si="5"/>
        <v>92</v>
      </c>
      <c r="N17" s="79">
        <f t="shared" si="6"/>
        <v>146.31640625</v>
      </c>
      <c r="O17" s="211"/>
      <c r="P17" s="85" t="str">
        <f>LOOKUP(C17,全武将名字!$B$3:$B$257,全武将名字!$H$3:$H$257)</f>
        <v>ED</v>
      </c>
      <c r="Q17" s="85">
        <f>LOOKUP(C17,全武将名字!$B$3:$B$257,全武将名字!$I$3:$I$257)</f>
        <v>50</v>
      </c>
      <c r="R17" s="85">
        <f>LOOKUP(C17,全武将名字!$B$3:$B$257,全武将名字!$J$3:$J$257)</f>
        <v>72</v>
      </c>
      <c r="S17" s="85">
        <f>LOOKUP(C17,全武将名字!$B$3:$B$257,全武将名字!$K$3:$K$257)</f>
        <v>54</v>
      </c>
      <c r="T17" s="79" t="s">
        <v>83</v>
      </c>
      <c r="U17" s="87" t="str">
        <f>LOOKUP(C17,武将属性排列!$C$1:$C$255,武将属性排列!$D$1:$D$255)</f>
        <v>死亡</v>
      </c>
      <c r="V17" s="88">
        <f>LOOKUP(C17,武将属性排列!$C$1:$C$255,武将属性排列!$E$1:$E$255)</f>
        <v>95</v>
      </c>
      <c r="W17" s="88">
        <f>LOOKUP(C17,武将属性排列!$C$1:$C$255,武将属性排列!$F$1:$F$255)</f>
        <v>30</v>
      </c>
      <c r="X17" s="88">
        <f>LOOKUP(C17,武将属性排列!$C$1:$C$255,武将属性排列!$G$1:$G$255)</f>
        <v>97</v>
      </c>
      <c r="Y17" s="88">
        <f>LOOKUP(C17,武将属性排列!$C$1:$C$255,武将属性排列!$I$1:$I$255)</f>
        <v>99</v>
      </c>
      <c r="Z17" s="93">
        <f>LOOKUP(C17,武将属性排列!$C$1:$C$255,武将属性排列!$K$1:$K$255)</f>
        <v>2</v>
      </c>
      <c r="AA17" s="93">
        <v>1000</v>
      </c>
      <c r="AB17" s="88">
        <f>LOOKUP(C17,武将属性排列!$C$1:$C$255,武将属性排列!$O$1:$O$255)</f>
        <v>64</v>
      </c>
      <c r="AC17" s="94">
        <f t="shared" si="49"/>
        <v>265148</v>
      </c>
      <c r="AD17" s="94" t="str">
        <f t="shared" si="7"/>
        <v>40BBC</v>
      </c>
      <c r="AE17" s="211"/>
      <c r="AF17" s="95">
        <f t="shared" si="8"/>
        <v>20</v>
      </c>
      <c r="AG17" s="99" t="str">
        <f t="shared" si="9"/>
        <v>5F</v>
      </c>
      <c r="AH17" s="99" t="str">
        <f t="shared" si="10"/>
        <v>1E</v>
      </c>
      <c r="AI17" s="99" t="str">
        <f t="shared" si="11"/>
        <v>61</v>
      </c>
      <c r="AJ17" s="84">
        <f t="shared" si="12"/>
        <v>10</v>
      </c>
      <c r="AK17" s="99" t="str">
        <f t="shared" si="13"/>
        <v>63</v>
      </c>
      <c r="AL17" s="101" t="str">
        <f t="shared" si="14"/>
        <v>山军</v>
      </c>
      <c r="AM17" s="102">
        <f t="shared" si="15"/>
        <v>2</v>
      </c>
      <c r="AN17" s="99" t="str">
        <f t="shared" si="16"/>
        <v>A</v>
      </c>
      <c r="AO17" s="108">
        <f t="shared" si="17"/>
        <v>5</v>
      </c>
      <c r="AP17" s="108">
        <f t="shared" si="18"/>
        <v>4</v>
      </c>
      <c r="AQ17" s="109">
        <f t="shared" si="19"/>
        <v>4</v>
      </c>
      <c r="AR17" s="110" t="str">
        <f t="shared" si="20"/>
        <v>40</v>
      </c>
      <c r="AS17" s="211"/>
      <c r="AT17" s="111">
        <v>7</v>
      </c>
      <c r="AU17" s="213"/>
      <c r="AV17" s="111">
        <v>14</v>
      </c>
      <c r="AW17" s="70">
        <f t="shared" si="53"/>
        <v>13</v>
      </c>
      <c r="AX17" s="70">
        <f>AX16/2</f>
        <v>64</v>
      </c>
      <c r="AY17" s="70" t="str">
        <f t="shared" si="21"/>
        <v>90</v>
      </c>
      <c r="AZ17" s="70" t="str">
        <f t="shared" si="22"/>
        <v>B2</v>
      </c>
      <c r="BA17" s="70" t="str">
        <f t="shared" si="23"/>
        <v>94</v>
      </c>
      <c r="BB17" s="70">
        <f t="shared" si="24"/>
        <v>144</v>
      </c>
      <c r="BC17" s="70">
        <f t="shared" si="25"/>
        <v>178</v>
      </c>
      <c r="BD17" s="70">
        <f t="shared" si="26"/>
        <v>148</v>
      </c>
      <c r="BE17" s="70">
        <f t="shared" si="27"/>
        <v>144</v>
      </c>
      <c r="BF17" s="70">
        <f t="shared" si="28"/>
        <v>145</v>
      </c>
      <c r="BG17" s="70">
        <f t="shared" si="29"/>
        <v>178</v>
      </c>
      <c r="BH17" s="70">
        <f t="shared" si="30"/>
        <v>179</v>
      </c>
      <c r="BI17" s="70">
        <f t="shared" si="31"/>
        <v>148</v>
      </c>
      <c r="BJ17" s="70">
        <f t="shared" si="32"/>
        <v>149</v>
      </c>
      <c r="BK17" s="113" t="str">
        <f t="shared" si="33"/>
        <v>80</v>
      </c>
      <c r="BL17" s="113" t="str">
        <f t="shared" si="34"/>
        <v>81</v>
      </c>
      <c r="BM17" s="113" t="str">
        <f t="shared" si="35"/>
        <v>A2</v>
      </c>
      <c r="BN17" s="113" t="str">
        <f t="shared" si="36"/>
        <v>A3</v>
      </c>
      <c r="BO17" s="113" t="str">
        <f t="shared" si="37"/>
        <v>84</v>
      </c>
      <c r="BP17" s="113" t="str">
        <f t="shared" si="38"/>
        <v>85</v>
      </c>
      <c r="BQ17" s="113" t="str">
        <f t="shared" si="39"/>
        <v>90</v>
      </c>
      <c r="BR17" s="113" t="str">
        <f t="shared" si="40"/>
        <v>91</v>
      </c>
      <c r="BS17" s="113" t="str">
        <f t="shared" si="41"/>
        <v>B2</v>
      </c>
      <c r="BT17" s="113" t="str">
        <f t="shared" si="42"/>
        <v>B3</v>
      </c>
      <c r="BU17" s="113" t="str">
        <f t="shared" si="43"/>
        <v>94</v>
      </c>
      <c r="BV17" s="113" t="str">
        <f t="shared" si="44"/>
        <v>95</v>
      </c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D17" s="70" t="str">
        <f>LOOKUP(C17,全武将名字!$B$3:$B$257,全武将名字!$B$3:$B$257)</f>
        <v>张定边</v>
      </c>
      <c r="DE17" s="70">
        <f t="shared" si="52"/>
        <v>1</v>
      </c>
    </row>
    <row r="18" spans="1:109">
      <c r="A18" s="50" t="str">
        <f t="shared" si="0"/>
        <v>0E</v>
      </c>
      <c r="B18" s="19">
        <v>14</v>
      </c>
      <c r="C18" s="19" t="s">
        <v>900</v>
      </c>
      <c r="D18" s="67" t="str">
        <f t="shared" si="1"/>
        <v>203E</v>
      </c>
      <c r="E18" s="67">
        <f t="shared" si="45"/>
        <v>8254</v>
      </c>
      <c r="F18" s="67" t="str">
        <f t="shared" si="2"/>
        <v>9256</v>
      </c>
      <c r="G18" s="67">
        <f t="shared" si="46"/>
        <v>37462</v>
      </c>
      <c r="H18" s="67" t="str">
        <f t="shared" si="3"/>
        <v>224A</v>
      </c>
      <c r="I18" s="67">
        <f t="shared" si="47"/>
        <v>8778</v>
      </c>
      <c r="J18" s="79">
        <v>5</v>
      </c>
      <c r="K18" s="84" t="str">
        <f t="shared" si="4"/>
        <v>56</v>
      </c>
      <c r="L18" s="79">
        <f t="shared" si="48"/>
        <v>86</v>
      </c>
      <c r="M18" s="84" t="str">
        <f t="shared" si="5"/>
        <v>92</v>
      </c>
      <c r="N18" s="79">
        <f t="shared" si="6"/>
        <v>146.3359375</v>
      </c>
      <c r="O18" s="211"/>
      <c r="P18" s="85">
        <f>LOOKUP(C18,全武将名字!$B$3:$B$257,全武将名字!$H$3:$H$257)</f>
        <v>98</v>
      </c>
      <c r="Q18" s="85" t="str">
        <f>LOOKUP(C18,全武将名字!$B$3:$B$257,全武将名字!$I$3:$I$257)</f>
        <v>7A</v>
      </c>
      <c r="R18" s="85" t="str">
        <f>LOOKUP(C18,全武将名字!$B$3:$B$257,全武将名字!$J$3:$J$257)</f>
        <v>7A</v>
      </c>
      <c r="S18" s="85" t="str">
        <f>LOOKUP(C18,全武将名字!$B$3:$B$257,全武将名字!$K$3:$K$257)</f>
        <v>FF</v>
      </c>
      <c r="T18" s="79" t="s">
        <v>83</v>
      </c>
      <c r="U18" s="87" t="str">
        <f>LOOKUP(C18,武将属性排列!$C$1:$C$255,武将属性排列!$D$1:$D$255)</f>
        <v>死亡</v>
      </c>
      <c r="V18" s="88">
        <f>LOOKUP(C18,武将属性排列!$C$1:$C$255,武将属性排列!$E$1:$E$255)</f>
        <v>84</v>
      </c>
      <c r="W18" s="88">
        <f>LOOKUP(C18,武将属性排列!$C$1:$C$255,武将属性排列!$F$1:$F$255)</f>
        <v>86</v>
      </c>
      <c r="X18" s="88">
        <f>LOOKUP(C18,武将属性排列!$C$1:$C$255,武将属性排列!$G$1:$G$255)</f>
        <v>87</v>
      </c>
      <c r="Y18" s="88">
        <f>LOOKUP(C18,武将属性排列!$C$1:$C$255,武将属性排列!$I$1:$I$255)</f>
        <v>99</v>
      </c>
      <c r="Z18" s="93">
        <f>LOOKUP(C18,武将属性排列!$C$1:$C$255,武将属性排列!$K$1:$K$255)</f>
        <v>2</v>
      </c>
      <c r="AA18" s="93">
        <v>1000</v>
      </c>
      <c r="AB18" s="88">
        <f>LOOKUP(C18,武将属性排列!$C$1:$C$255,武将属性排列!$O$1:$O$255)</f>
        <v>86</v>
      </c>
      <c r="AC18" s="94">
        <f t="shared" si="49"/>
        <v>265156</v>
      </c>
      <c r="AD18" s="94" t="str">
        <f t="shared" si="7"/>
        <v>40BC4</v>
      </c>
      <c r="AE18" s="211"/>
      <c r="AF18" s="95">
        <f t="shared" si="8"/>
        <v>20</v>
      </c>
      <c r="AG18" s="99" t="str">
        <f t="shared" si="9"/>
        <v>54</v>
      </c>
      <c r="AH18" s="99" t="str">
        <f t="shared" si="10"/>
        <v>56</v>
      </c>
      <c r="AI18" s="99" t="str">
        <f t="shared" si="11"/>
        <v>57</v>
      </c>
      <c r="AJ18" s="84">
        <f t="shared" si="12"/>
        <v>20</v>
      </c>
      <c r="AK18" s="99" t="str">
        <f t="shared" si="13"/>
        <v>63</v>
      </c>
      <c r="AL18" s="101" t="str">
        <f t="shared" si="14"/>
        <v>山军</v>
      </c>
      <c r="AM18" s="102">
        <f t="shared" si="15"/>
        <v>2</v>
      </c>
      <c r="AN18" s="99" t="str">
        <f t="shared" si="16"/>
        <v>A</v>
      </c>
      <c r="AO18" s="108">
        <f t="shared" si="17"/>
        <v>5</v>
      </c>
      <c r="AP18" s="108">
        <f t="shared" si="18"/>
        <v>3</v>
      </c>
      <c r="AQ18" s="109">
        <f t="shared" si="19"/>
        <v>3</v>
      </c>
      <c r="AR18" s="110" t="str">
        <f t="shared" si="20"/>
        <v>56</v>
      </c>
      <c r="AS18" s="211"/>
      <c r="AT18" s="111">
        <v>7</v>
      </c>
      <c r="AU18" s="213"/>
      <c r="AV18" s="111">
        <v>28</v>
      </c>
      <c r="AW18" s="70">
        <f t="shared" si="53"/>
        <v>14</v>
      </c>
      <c r="AX18" s="70">
        <v>0</v>
      </c>
      <c r="AY18" s="70" t="str">
        <f t="shared" si="21"/>
        <v>7A</v>
      </c>
      <c r="AZ18" s="70" t="str">
        <f t="shared" si="22"/>
        <v>7A</v>
      </c>
      <c r="BA18" s="70" t="str">
        <f t="shared" si="23"/>
        <v xml:space="preserve"> </v>
      </c>
      <c r="BB18" s="70">
        <f t="shared" si="24"/>
        <v>122</v>
      </c>
      <c r="BC18" s="70">
        <f t="shared" si="25"/>
        <v>122</v>
      </c>
      <c r="BD18" s="70" t="str">
        <f t="shared" si="26"/>
        <v xml:space="preserve"> </v>
      </c>
      <c r="BE18" s="70">
        <f t="shared" si="27"/>
        <v>122</v>
      </c>
      <c r="BF18" s="70">
        <f t="shared" si="28"/>
        <v>123</v>
      </c>
      <c r="BG18" s="70">
        <f t="shared" si="29"/>
        <v>122</v>
      </c>
      <c r="BH18" s="70">
        <f t="shared" si="30"/>
        <v>123</v>
      </c>
      <c r="BI18" s="70" t="str">
        <f t="shared" si="31"/>
        <v xml:space="preserve"> </v>
      </c>
      <c r="BJ18" s="70" t="str">
        <f t="shared" si="32"/>
        <v xml:space="preserve"> </v>
      </c>
      <c r="BK18" s="113" t="str">
        <f t="shared" si="33"/>
        <v>6A</v>
      </c>
      <c r="BL18" s="113" t="str">
        <f t="shared" si="34"/>
        <v>6B</v>
      </c>
      <c r="BM18" s="113" t="str">
        <f t="shared" si="35"/>
        <v>6A</v>
      </c>
      <c r="BN18" s="113" t="str">
        <f t="shared" si="36"/>
        <v>6B</v>
      </c>
      <c r="BO18" s="113" t="str">
        <f t="shared" si="37"/>
        <v xml:space="preserve"> </v>
      </c>
      <c r="BP18" s="113" t="str">
        <f t="shared" si="38"/>
        <v xml:space="preserve"> </v>
      </c>
      <c r="BQ18" s="113" t="str">
        <f t="shared" si="39"/>
        <v>7A</v>
      </c>
      <c r="BR18" s="113" t="str">
        <f t="shared" si="40"/>
        <v>7B</v>
      </c>
      <c r="BS18" s="113" t="str">
        <f t="shared" si="41"/>
        <v>7A</v>
      </c>
      <c r="BT18" s="113" t="str">
        <f t="shared" si="42"/>
        <v>7B</v>
      </c>
      <c r="BU18" s="113" t="str">
        <f t="shared" si="43"/>
        <v xml:space="preserve"> </v>
      </c>
      <c r="BV18" s="113" t="str">
        <f t="shared" si="44"/>
        <v xml:space="preserve"> </v>
      </c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D18" s="70" t="str">
        <f>LOOKUP(C18,全武将名字!$B$3:$B$257,全武将名字!$B$3:$B$257)</f>
        <v>脱脱</v>
      </c>
      <c r="DE18" s="70">
        <f t="shared" si="52"/>
        <v>1</v>
      </c>
    </row>
    <row r="19" spans="1:109">
      <c r="A19" s="50" t="str">
        <f t="shared" si="0"/>
        <v>0F</v>
      </c>
      <c r="B19" s="19">
        <v>15</v>
      </c>
      <c r="C19" s="156" t="s">
        <v>801</v>
      </c>
      <c r="D19" s="67" t="str">
        <f t="shared" si="1"/>
        <v>2040</v>
      </c>
      <c r="E19" s="67">
        <f t="shared" si="45"/>
        <v>8256</v>
      </c>
      <c r="F19" s="67" t="str">
        <f t="shared" si="2"/>
        <v>925B</v>
      </c>
      <c r="G19" s="67">
        <f t="shared" si="46"/>
        <v>37467</v>
      </c>
      <c r="H19" s="67" t="str">
        <f t="shared" si="3"/>
        <v>224F</v>
      </c>
      <c r="I19" s="67">
        <f t="shared" si="47"/>
        <v>8783</v>
      </c>
      <c r="J19" s="79">
        <v>5</v>
      </c>
      <c r="K19" s="84" t="str">
        <f t="shared" si="4"/>
        <v>5B</v>
      </c>
      <c r="L19" s="79">
        <f t="shared" si="48"/>
        <v>91</v>
      </c>
      <c r="M19" s="84" t="str">
        <f t="shared" si="5"/>
        <v>92</v>
      </c>
      <c r="N19" s="79">
        <f t="shared" si="6"/>
        <v>146.35546875</v>
      </c>
      <c r="O19" s="211"/>
      <c r="P19" s="85" t="str">
        <f>LOOKUP(C19,全武将名字!$B$3:$B$257,全武将名字!$H$3:$H$257)</f>
        <v>8C</v>
      </c>
      <c r="Q19" s="85">
        <f>LOOKUP(C19,全武将名字!$B$3:$B$257,全武将名字!$I$3:$I$257)</f>
        <v>56</v>
      </c>
      <c r="R19" s="85">
        <f>LOOKUP(C19,全武将名字!$B$3:$B$257,全武将名字!$J$3:$J$257)</f>
        <v>58</v>
      </c>
      <c r="S19" s="85" t="str">
        <f>LOOKUP(C19,全武将名字!$B$3:$B$257,全武将名字!$K$3:$K$257)</f>
        <v>5A</v>
      </c>
      <c r="T19" s="79" t="s">
        <v>83</v>
      </c>
      <c r="U19" s="87" t="str">
        <f>LOOKUP(C19,武将属性排列!$C$1:$C$255,武将属性排列!$D$1:$D$255)</f>
        <v>死亡</v>
      </c>
      <c r="V19" s="88">
        <f>LOOKUP(C19,武将属性排列!$C$1:$C$255,武将属性排列!$E$1:$E$255)</f>
        <v>71</v>
      </c>
      <c r="W19" s="88">
        <f>LOOKUP(C19,武将属性排列!$C$1:$C$255,武将属性排列!$F$1:$F$255)</f>
        <v>70</v>
      </c>
      <c r="X19" s="88">
        <f>LOOKUP(C19,武将属性排列!$C$1:$C$255,武将属性排列!$G$1:$G$255)</f>
        <v>75</v>
      </c>
      <c r="Y19" s="88">
        <f>LOOKUP(C19,武将属性排列!$C$1:$C$255,武将属性排列!$I$1:$I$255)</f>
        <v>99</v>
      </c>
      <c r="Z19" s="93">
        <f>LOOKUP(C19,武将属性排列!$C$1:$C$255,武将属性排列!$K$1:$K$255)</f>
        <v>1</v>
      </c>
      <c r="AA19" s="93">
        <v>1000</v>
      </c>
      <c r="AB19" s="88">
        <f>LOOKUP(C19,武将属性排列!$C$1:$C$255,武将属性排列!$O$1:$O$255)</f>
        <v>68</v>
      </c>
      <c r="AC19" s="94">
        <f t="shared" si="49"/>
        <v>265164</v>
      </c>
      <c r="AD19" s="94" t="str">
        <f t="shared" si="7"/>
        <v>40BCC</v>
      </c>
      <c r="AE19" s="211"/>
      <c r="AF19" s="95">
        <f t="shared" si="8"/>
        <v>20</v>
      </c>
      <c r="AG19" s="99" t="str">
        <f t="shared" si="9"/>
        <v>47</v>
      </c>
      <c r="AH19" s="99" t="str">
        <f t="shared" si="10"/>
        <v>46</v>
      </c>
      <c r="AI19" s="99" t="str">
        <f t="shared" si="11"/>
        <v>4B</v>
      </c>
      <c r="AJ19" s="84">
        <f t="shared" si="12"/>
        <v>20</v>
      </c>
      <c r="AK19" s="99" t="str">
        <f t="shared" si="13"/>
        <v>63</v>
      </c>
      <c r="AL19" s="101" t="str">
        <f t="shared" si="14"/>
        <v>水军</v>
      </c>
      <c r="AM19" s="102">
        <f t="shared" si="15"/>
        <v>1</v>
      </c>
      <c r="AN19" s="99" t="str">
        <f t="shared" si="16"/>
        <v>A</v>
      </c>
      <c r="AO19" s="108">
        <f t="shared" si="17"/>
        <v>4</v>
      </c>
      <c r="AP19" s="108">
        <f t="shared" si="18"/>
        <v>4</v>
      </c>
      <c r="AQ19" s="109">
        <f t="shared" si="19"/>
        <v>4</v>
      </c>
      <c r="AR19" s="110" t="str">
        <f t="shared" si="20"/>
        <v>44</v>
      </c>
      <c r="AS19" s="211"/>
      <c r="AT19" s="111">
        <v>8</v>
      </c>
      <c r="AU19" s="213"/>
      <c r="AV19" s="111">
        <v>0</v>
      </c>
      <c r="AW19" s="70">
        <f t="shared" si="53"/>
        <v>15</v>
      </c>
      <c r="AX19" s="70">
        <v>128</v>
      </c>
      <c r="AY19" s="70" t="str">
        <f t="shared" si="21"/>
        <v>D6</v>
      </c>
      <c r="AZ19" s="70" t="str">
        <f t="shared" si="22"/>
        <v>D8</v>
      </c>
      <c r="BA19" s="70" t="str">
        <f t="shared" si="23"/>
        <v>DA</v>
      </c>
      <c r="BB19" s="70">
        <f t="shared" si="24"/>
        <v>214</v>
      </c>
      <c r="BC19" s="70">
        <f t="shared" si="25"/>
        <v>216</v>
      </c>
      <c r="BD19" s="70">
        <f t="shared" si="26"/>
        <v>218</v>
      </c>
      <c r="BE19" s="70">
        <f t="shared" si="27"/>
        <v>214</v>
      </c>
      <c r="BF19" s="70">
        <f t="shared" si="28"/>
        <v>215</v>
      </c>
      <c r="BG19" s="70">
        <f t="shared" si="29"/>
        <v>216</v>
      </c>
      <c r="BH19" s="70">
        <f t="shared" si="30"/>
        <v>217</v>
      </c>
      <c r="BI19" s="70">
        <f t="shared" si="31"/>
        <v>218</v>
      </c>
      <c r="BJ19" s="70">
        <f t="shared" si="32"/>
        <v>219</v>
      </c>
      <c r="BK19" s="113" t="str">
        <f t="shared" si="33"/>
        <v>C6</v>
      </c>
      <c r="BL19" s="113" t="str">
        <f t="shared" si="34"/>
        <v>C7</v>
      </c>
      <c r="BM19" s="113" t="str">
        <f t="shared" si="35"/>
        <v>C8</v>
      </c>
      <c r="BN19" s="113" t="str">
        <f t="shared" si="36"/>
        <v>C9</v>
      </c>
      <c r="BO19" s="113" t="str">
        <f t="shared" si="37"/>
        <v>CA</v>
      </c>
      <c r="BP19" s="113" t="str">
        <f t="shared" si="38"/>
        <v>CB</v>
      </c>
      <c r="BQ19" s="113" t="str">
        <f t="shared" si="39"/>
        <v>D6</v>
      </c>
      <c r="BR19" s="113" t="str">
        <f t="shared" si="40"/>
        <v>D7</v>
      </c>
      <c r="BS19" s="113" t="str">
        <f t="shared" si="41"/>
        <v>D8</v>
      </c>
      <c r="BT19" s="113" t="str">
        <f t="shared" si="42"/>
        <v>D9</v>
      </c>
      <c r="BU19" s="113" t="str">
        <f t="shared" si="43"/>
        <v>DA</v>
      </c>
      <c r="BV19" s="113" t="str">
        <f t="shared" si="44"/>
        <v>DB</v>
      </c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D19" s="70" t="str">
        <f>LOOKUP(C19,全武将名字!$B$3:$B$257,全武将名字!$B$3:$B$257)</f>
        <v>郭天叙</v>
      </c>
      <c r="DE19" s="70">
        <f t="shared" si="52"/>
        <v>1</v>
      </c>
    </row>
    <row r="20" spans="1:109">
      <c r="A20" s="59" t="str">
        <f t="shared" si="0"/>
        <v>10</v>
      </c>
      <c r="B20" s="19">
        <v>16</v>
      </c>
      <c r="C20" s="19" t="s">
        <v>767</v>
      </c>
      <c r="D20" s="67" t="str">
        <f t="shared" si="1"/>
        <v>2042</v>
      </c>
      <c r="E20" s="67">
        <f t="shared" si="45"/>
        <v>8258</v>
      </c>
      <c r="F20" s="67" t="str">
        <f t="shared" si="2"/>
        <v>9260</v>
      </c>
      <c r="G20" s="67">
        <f t="shared" si="46"/>
        <v>37472</v>
      </c>
      <c r="H20" s="67" t="str">
        <f t="shared" si="3"/>
        <v>2254</v>
      </c>
      <c r="I20" s="67">
        <f t="shared" si="47"/>
        <v>8788</v>
      </c>
      <c r="J20" s="79">
        <v>5</v>
      </c>
      <c r="K20" s="84" t="str">
        <f t="shared" si="4"/>
        <v>60</v>
      </c>
      <c r="L20" s="79">
        <f t="shared" si="48"/>
        <v>96</v>
      </c>
      <c r="M20" s="84" t="str">
        <f t="shared" si="5"/>
        <v>92</v>
      </c>
      <c r="N20" s="79">
        <f t="shared" si="6"/>
        <v>146.375</v>
      </c>
      <c r="O20" s="211"/>
      <c r="P20" s="85">
        <f>LOOKUP(C20,全武将名字!$B$3:$B$257,全武将名字!$H$3:$H$257)</f>
        <v>89</v>
      </c>
      <c r="Q20" s="85">
        <f>LOOKUP(C20,全武将名字!$B$3:$B$257,全武将名字!$I$3:$I$257)</f>
        <v>50</v>
      </c>
      <c r="R20" s="85" t="str">
        <f>LOOKUP(C20,全武将名字!$B$3:$B$257,全武将名字!$J$3:$J$257)</f>
        <v>5A</v>
      </c>
      <c r="S20" s="85">
        <f>LOOKUP(C20,全武将名字!$B$3:$B$257,全武将名字!$K$3:$K$257)</f>
        <v>78</v>
      </c>
      <c r="T20" s="79" t="s">
        <v>83</v>
      </c>
      <c r="U20" s="87" t="str">
        <f>LOOKUP(C20,武将属性排列!$C$1:$C$255,武将属性排列!$D$1:$D$255)</f>
        <v>出仕</v>
      </c>
      <c r="V20" s="88">
        <f>LOOKUP(C20,武将属性排列!$C$1:$C$255,武将属性排列!$E$1:$E$255)</f>
        <v>84</v>
      </c>
      <c r="W20" s="88">
        <f>LOOKUP(C20,武将属性排列!$C$1:$C$255,武将属性排列!$F$1:$F$255)</f>
        <v>71</v>
      </c>
      <c r="X20" s="88">
        <f>LOOKUP(C20,武将属性排列!$C$1:$C$255,武将属性排列!$G$1:$G$255)</f>
        <v>70</v>
      </c>
      <c r="Y20" s="88">
        <f>LOOKUP(C20,武将属性排列!$C$1:$C$255,武将属性排列!$I$1:$I$255)</f>
        <v>99</v>
      </c>
      <c r="Z20" s="93">
        <f>LOOKUP(C20,武将属性排列!$C$1:$C$255,武将属性排列!$K$1:$K$255)</f>
        <v>1</v>
      </c>
      <c r="AA20" s="93">
        <f t="shared" ref="AA20:AA83" si="72">IF(U20="出仕",500,0)</f>
        <v>500</v>
      </c>
      <c r="AB20" s="88">
        <f>LOOKUP(C20,武将属性排列!$C$1:$C$255,武将属性排列!$O$1:$O$255)</f>
        <v>48</v>
      </c>
      <c r="AC20" s="94">
        <f t="shared" si="49"/>
        <v>265172</v>
      </c>
      <c r="AD20" s="94" t="str">
        <f t="shared" si="7"/>
        <v>40BD4</v>
      </c>
      <c r="AE20" s="211"/>
      <c r="AF20" s="95" t="str">
        <f t="shared" ref="AF20:AF83" si="73">IF(U20="出仕","00",40)</f>
        <v>00</v>
      </c>
      <c r="AG20" s="99" t="str">
        <f t="shared" si="9"/>
        <v>54</v>
      </c>
      <c r="AH20" s="99" t="str">
        <f t="shared" si="10"/>
        <v>47</v>
      </c>
      <c r="AI20" s="99" t="str">
        <f t="shared" si="11"/>
        <v>46</v>
      </c>
      <c r="AJ20" s="84">
        <f t="shared" si="12"/>
        <v>20</v>
      </c>
      <c r="AK20" s="99" t="str">
        <f t="shared" si="13"/>
        <v>63</v>
      </c>
      <c r="AL20" s="101" t="str">
        <f t="shared" si="14"/>
        <v>水军</v>
      </c>
      <c r="AM20" s="102" t="str">
        <f t="shared" si="15"/>
        <v>1</v>
      </c>
      <c r="AN20" s="99" t="str">
        <f t="shared" si="16"/>
        <v>5</v>
      </c>
      <c r="AO20" s="108">
        <f t="shared" si="17"/>
        <v>0</v>
      </c>
      <c r="AP20" s="108">
        <f t="shared" si="18"/>
        <v>4</v>
      </c>
      <c r="AQ20" s="109">
        <f t="shared" si="19"/>
        <v>3</v>
      </c>
      <c r="AR20" s="110" t="str">
        <f t="shared" si="20"/>
        <v>30</v>
      </c>
      <c r="AS20" s="211"/>
      <c r="AT20" s="111">
        <v>8</v>
      </c>
      <c r="AU20" s="213"/>
      <c r="AV20" s="111">
        <v>14</v>
      </c>
      <c r="DD20" s="70" t="str">
        <f>LOOKUP(C20,全武将名字!$B$3:$B$257,全武将名字!$B$3:$B$257)</f>
        <v>陈友必</v>
      </c>
      <c r="DE20" s="70">
        <f t="shared" si="52"/>
        <v>1</v>
      </c>
    </row>
    <row r="21" spans="1:109">
      <c r="A21" s="59" t="str">
        <f t="shared" si="0"/>
        <v>11</v>
      </c>
      <c r="B21" s="19">
        <v>17</v>
      </c>
      <c r="C21" s="19" t="s">
        <v>879</v>
      </c>
      <c r="D21" s="67" t="str">
        <f t="shared" si="1"/>
        <v>2044</v>
      </c>
      <c r="E21" s="67">
        <f t="shared" si="45"/>
        <v>8260</v>
      </c>
      <c r="F21" s="67" t="str">
        <f t="shared" si="2"/>
        <v>9265</v>
      </c>
      <c r="G21" s="67">
        <f t="shared" si="46"/>
        <v>37477</v>
      </c>
      <c r="H21" s="67" t="str">
        <f t="shared" si="3"/>
        <v>2259</v>
      </c>
      <c r="I21" s="67">
        <f t="shared" si="47"/>
        <v>8793</v>
      </c>
      <c r="J21" s="79">
        <v>5</v>
      </c>
      <c r="K21" s="84" t="str">
        <f t="shared" si="4"/>
        <v>65</v>
      </c>
      <c r="L21" s="79">
        <f t="shared" si="48"/>
        <v>101</v>
      </c>
      <c r="M21" s="84" t="str">
        <f t="shared" si="5"/>
        <v>92</v>
      </c>
      <c r="N21" s="79">
        <f t="shared" si="6"/>
        <v>146.39453125</v>
      </c>
      <c r="O21" s="211"/>
      <c r="P21" s="85">
        <f>LOOKUP(C21,全武将名字!$B$3:$B$257,全武将名字!$H$3:$H$257)</f>
        <v>96</v>
      </c>
      <c r="Q21" s="85">
        <f>LOOKUP(C21,全武将名字!$B$3:$B$257,全武将名字!$I$3:$I$257)</f>
        <v>78</v>
      </c>
      <c r="R21" s="85" t="str">
        <f>LOOKUP(C21,全武将名字!$B$3:$B$257,全武将名字!$J$3:$J$257)</f>
        <v>5E</v>
      </c>
      <c r="S21" s="85" t="str">
        <f>LOOKUP(C21,全武将名字!$B$3:$B$257,全武将名字!$K$3:$K$257)</f>
        <v>7C</v>
      </c>
      <c r="T21" s="79" t="s">
        <v>83</v>
      </c>
      <c r="U21" s="87" t="str">
        <f>LOOKUP(C21,武将属性排列!$C$1:$C$255,武将属性排列!$D$1:$D$255)</f>
        <v>出仕</v>
      </c>
      <c r="V21" s="88">
        <f>LOOKUP(C21,武将属性排列!$C$1:$C$255,武将属性排列!$E$1:$E$255)</f>
        <v>88</v>
      </c>
      <c r="W21" s="88">
        <f>LOOKUP(C21,武将属性排列!$C$1:$C$255,武将属性排列!$F$1:$F$255)</f>
        <v>94</v>
      </c>
      <c r="X21" s="88">
        <f>LOOKUP(C21,武将属性排列!$C$1:$C$255,武将属性排列!$G$1:$G$255)</f>
        <v>81</v>
      </c>
      <c r="Y21" s="88">
        <f>LOOKUP(C21,武将属性排列!$C$1:$C$255,武将属性排列!$I$1:$I$255)</f>
        <v>99</v>
      </c>
      <c r="Z21" s="93">
        <f>LOOKUP(C21,武将属性排列!$C$1:$C$255,武将属性排列!$K$1:$K$255)</f>
        <v>0</v>
      </c>
      <c r="AA21" s="93">
        <f t="shared" si="72"/>
        <v>500</v>
      </c>
      <c r="AB21" s="88">
        <f>LOOKUP(C21,武将属性排列!$C$1:$C$255,武将属性排列!$O$1:$O$255)</f>
        <v>84</v>
      </c>
      <c r="AC21" s="94">
        <f t="shared" si="49"/>
        <v>265180</v>
      </c>
      <c r="AD21" s="94" t="str">
        <f t="shared" si="7"/>
        <v>40BDC</v>
      </c>
      <c r="AE21" s="211"/>
      <c r="AF21" s="95" t="str">
        <f t="shared" si="73"/>
        <v>00</v>
      </c>
      <c r="AG21" s="99" t="str">
        <f t="shared" si="9"/>
        <v>58</v>
      </c>
      <c r="AH21" s="99" t="str">
        <f t="shared" si="10"/>
        <v>5E</v>
      </c>
      <c r="AI21" s="99" t="str">
        <f t="shared" si="11"/>
        <v>51</v>
      </c>
      <c r="AJ21" s="84">
        <f t="shared" si="12"/>
        <v>20</v>
      </c>
      <c r="AK21" s="99" t="str">
        <f t="shared" si="13"/>
        <v>63</v>
      </c>
      <c r="AL21" s="101" t="str">
        <f t="shared" si="14"/>
        <v>平军</v>
      </c>
      <c r="AM21" s="102" t="str">
        <f t="shared" si="15"/>
        <v>0</v>
      </c>
      <c r="AN21" s="99" t="str">
        <f t="shared" si="16"/>
        <v>5</v>
      </c>
      <c r="AO21" s="108">
        <f t="shared" si="17"/>
        <v>0</v>
      </c>
      <c r="AP21" s="108">
        <f t="shared" si="18"/>
        <v>3</v>
      </c>
      <c r="AQ21" s="109">
        <f t="shared" si="19"/>
        <v>3</v>
      </c>
      <c r="AR21" s="110" t="str">
        <f t="shared" si="20"/>
        <v>54</v>
      </c>
      <c r="AS21" s="211"/>
      <c r="AT21" s="111">
        <v>8</v>
      </c>
      <c r="AU21" s="213"/>
      <c r="AV21" s="111">
        <v>28</v>
      </c>
      <c r="DD21" s="70" t="str">
        <f>LOOKUP(C21,全武将名字!$B$3:$B$257,全武将名字!$B$3:$B$257)</f>
        <v>彭莹玉</v>
      </c>
      <c r="DE21" s="70">
        <f t="shared" si="52"/>
        <v>1</v>
      </c>
    </row>
    <row r="22" spans="1:109">
      <c r="A22" s="59" t="str">
        <f t="shared" si="0"/>
        <v>12</v>
      </c>
      <c r="B22" s="19">
        <v>18</v>
      </c>
      <c r="C22" s="19" t="s">
        <v>760</v>
      </c>
      <c r="D22" s="67" t="str">
        <f t="shared" si="1"/>
        <v>2046</v>
      </c>
      <c r="E22" s="67">
        <f t="shared" si="45"/>
        <v>8262</v>
      </c>
      <c r="F22" s="67" t="str">
        <f t="shared" si="2"/>
        <v>926A</v>
      </c>
      <c r="G22" s="67">
        <f t="shared" si="46"/>
        <v>37482</v>
      </c>
      <c r="H22" s="67" t="str">
        <f t="shared" si="3"/>
        <v>225E</v>
      </c>
      <c r="I22" s="67">
        <f t="shared" si="47"/>
        <v>8798</v>
      </c>
      <c r="J22" s="79">
        <v>5</v>
      </c>
      <c r="K22" s="84" t="str">
        <f t="shared" si="4"/>
        <v>6A</v>
      </c>
      <c r="L22" s="79">
        <f t="shared" si="48"/>
        <v>106</v>
      </c>
      <c r="M22" s="84" t="str">
        <f t="shared" si="5"/>
        <v>92</v>
      </c>
      <c r="N22" s="79">
        <f t="shared" si="6"/>
        <v>146.4140625</v>
      </c>
      <c r="O22" s="211"/>
      <c r="P22" s="85" t="str">
        <f>LOOKUP(C22,全武将名字!$B$3:$B$257,全武将名字!$H$3:$H$257)</f>
        <v>F0</v>
      </c>
      <c r="Q22" s="85">
        <f>LOOKUP(C22,全武将名字!$B$3:$B$257,全武将名字!$I$3:$I$257)</f>
        <v>50</v>
      </c>
      <c r="R22" s="85">
        <f>LOOKUP(C22,全武将名字!$B$3:$B$257,全武将名字!$J$3:$J$257)</f>
        <v>52</v>
      </c>
      <c r="S22" s="85">
        <f>LOOKUP(C22,全武将名字!$B$3:$B$257,全武将名字!$K$3:$K$257)</f>
        <v>70</v>
      </c>
      <c r="T22" s="79" t="s">
        <v>83</v>
      </c>
      <c r="U22" s="87" t="str">
        <f>LOOKUP(C22,武将属性排列!$C$1:$C$255,武将属性排列!$D$1:$D$255)</f>
        <v>出仕</v>
      </c>
      <c r="V22" s="88">
        <f>LOOKUP(C22,武将属性排列!$C$1:$C$255,武将属性排列!$E$1:$E$255)</f>
        <v>97</v>
      </c>
      <c r="W22" s="88">
        <f>LOOKUP(C22,武将属性排列!$C$1:$C$255,武将属性排列!$F$1:$F$255)</f>
        <v>62</v>
      </c>
      <c r="X22" s="88">
        <f>LOOKUP(C22,武将属性排列!$C$1:$C$255,武将属性排列!$G$1:$G$255)</f>
        <v>97</v>
      </c>
      <c r="Y22" s="88">
        <f>LOOKUP(C22,武将属性排列!$C$1:$C$255,武将属性排列!$I$1:$I$255)</f>
        <v>99</v>
      </c>
      <c r="Z22" s="93">
        <f>LOOKUP(C22,武将属性排列!$C$1:$C$255,武将属性排列!$K$1:$K$255)</f>
        <v>2</v>
      </c>
      <c r="AA22" s="93">
        <f t="shared" si="72"/>
        <v>500</v>
      </c>
      <c r="AB22" s="88">
        <f>LOOKUP(C22,武将属性排列!$C$1:$C$255,武将属性排列!$O$1:$O$255)</f>
        <v>69</v>
      </c>
      <c r="AC22" s="94">
        <f t="shared" si="49"/>
        <v>265188</v>
      </c>
      <c r="AD22" s="94" t="str">
        <f t="shared" si="7"/>
        <v>40BE4</v>
      </c>
      <c r="AE22" s="211"/>
      <c r="AF22" s="95" t="str">
        <f t="shared" si="73"/>
        <v>00</v>
      </c>
      <c r="AG22" s="99" t="str">
        <f t="shared" si="9"/>
        <v>61</v>
      </c>
      <c r="AH22" s="99" t="str">
        <f t="shared" si="10"/>
        <v>3E</v>
      </c>
      <c r="AI22" s="99" t="str">
        <f t="shared" si="11"/>
        <v>61</v>
      </c>
      <c r="AJ22" s="84">
        <f t="shared" si="12"/>
        <v>10</v>
      </c>
      <c r="AK22" s="99" t="str">
        <f t="shared" si="13"/>
        <v>63</v>
      </c>
      <c r="AL22" s="101" t="str">
        <f t="shared" si="14"/>
        <v>山军</v>
      </c>
      <c r="AM22" s="102" t="str">
        <f t="shared" si="15"/>
        <v>2</v>
      </c>
      <c r="AN22" s="99" t="str">
        <f t="shared" si="16"/>
        <v>5</v>
      </c>
      <c r="AO22" s="108">
        <f t="shared" si="17"/>
        <v>0</v>
      </c>
      <c r="AP22" s="108">
        <f t="shared" si="18"/>
        <v>4</v>
      </c>
      <c r="AQ22" s="109">
        <f t="shared" si="19"/>
        <v>4</v>
      </c>
      <c r="AR22" s="110" t="str">
        <f t="shared" si="20"/>
        <v>45</v>
      </c>
      <c r="AS22" s="211"/>
      <c r="AT22" s="111" t="s">
        <v>170</v>
      </c>
      <c r="AU22" s="213"/>
      <c r="AV22" s="111">
        <v>0</v>
      </c>
      <c r="DD22" s="70" t="str">
        <f>LOOKUP(C22,全武将名字!$B$3:$B$257,全武将名字!$B$3:$B$257)</f>
        <v>常遇春</v>
      </c>
      <c r="DE22" s="70">
        <f t="shared" si="52"/>
        <v>1</v>
      </c>
    </row>
    <row r="23" spans="1:109">
      <c r="A23" s="59" t="str">
        <f t="shared" si="0"/>
        <v>13</v>
      </c>
      <c r="B23" s="19">
        <v>19</v>
      </c>
      <c r="C23" s="19" t="s">
        <v>812</v>
      </c>
      <c r="D23" s="67" t="str">
        <f t="shared" si="1"/>
        <v>2048</v>
      </c>
      <c r="E23" s="67">
        <f t="shared" si="45"/>
        <v>8264</v>
      </c>
      <c r="F23" s="67" t="str">
        <f t="shared" si="2"/>
        <v>926F</v>
      </c>
      <c r="G23" s="67">
        <f t="shared" si="46"/>
        <v>37487</v>
      </c>
      <c r="H23" s="67" t="str">
        <f t="shared" si="3"/>
        <v>2263</v>
      </c>
      <c r="I23" s="67">
        <f t="shared" si="47"/>
        <v>8803</v>
      </c>
      <c r="J23" s="79">
        <v>5</v>
      </c>
      <c r="K23" s="84" t="str">
        <f t="shared" si="4"/>
        <v>6F</v>
      </c>
      <c r="L23" s="79">
        <f t="shared" si="48"/>
        <v>111</v>
      </c>
      <c r="M23" s="84" t="str">
        <f t="shared" si="5"/>
        <v>92</v>
      </c>
      <c r="N23" s="79">
        <f t="shared" si="6"/>
        <v>146.43359375</v>
      </c>
      <c r="O23" s="211"/>
      <c r="P23" s="85" t="str">
        <f>LOOKUP(C23,全武将名字!$B$3:$B$257,全武将名字!$H$3:$H$257)</f>
        <v>8E</v>
      </c>
      <c r="Q23" s="85">
        <f>LOOKUP(C23,全武将名字!$B$3:$B$257,全武将名字!$I$3:$I$257)</f>
        <v>50</v>
      </c>
      <c r="R23" s="85">
        <f>LOOKUP(C23,全武将名字!$B$3:$B$257,全武将名字!$J$3:$J$257)</f>
        <v>72</v>
      </c>
      <c r="S23" s="85">
        <f>LOOKUP(C23,全武将名字!$B$3:$B$257,全武将名字!$K$3:$K$257)</f>
        <v>54</v>
      </c>
      <c r="T23" s="79" t="s">
        <v>83</v>
      </c>
      <c r="U23" s="87" t="str">
        <f>LOOKUP(C23,武将属性排列!$C$1:$C$255,武将属性排列!$D$1:$D$255)</f>
        <v>出仕</v>
      </c>
      <c r="V23" s="88">
        <f>LOOKUP(C23,武将属性排列!$C$1:$C$255,武将属性排列!$E$1:$E$255)</f>
        <v>82</v>
      </c>
      <c r="W23" s="88">
        <f>LOOKUP(C23,武将属性排列!$C$1:$C$255,武将属性排列!$F$1:$F$255)</f>
        <v>77</v>
      </c>
      <c r="X23" s="88">
        <f>LOOKUP(C23,武将属性排列!$C$1:$C$255,武将属性排列!$G$1:$G$255)</f>
        <v>58</v>
      </c>
      <c r="Y23" s="88">
        <f>LOOKUP(C23,武将属性排列!$C$1:$C$255,武将属性排列!$I$1:$I$255)</f>
        <v>98</v>
      </c>
      <c r="Z23" s="93">
        <f>LOOKUP(C23,武将属性排列!$C$1:$C$255,武将属性排列!$K$1:$K$255)</f>
        <v>1</v>
      </c>
      <c r="AA23" s="93">
        <f t="shared" si="72"/>
        <v>500</v>
      </c>
      <c r="AB23" s="88">
        <f>LOOKUP(C23,武将属性排列!$C$1:$C$255,武将属性排列!$O$1:$O$255)</f>
        <v>39</v>
      </c>
      <c r="AC23" s="94">
        <f t="shared" si="49"/>
        <v>265196</v>
      </c>
      <c r="AD23" s="94" t="str">
        <f t="shared" si="7"/>
        <v>40BEC</v>
      </c>
      <c r="AE23" s="211"/>
      <c r="AF23" s="95" t="str">
        <f t="shared" si="73"/>
        <v>00</v>
      </c>
      <c r="AG23" s="99" t="str">
        <f t="shared" si="9"/>
        <v>52</v>
      </c>
      <c r="AH23" s="99" t="str">
        <f t="shared" si="10"/>
        <v>4D</v>
      </c>
      <c r="AI23" s="99" t="str">
        <f t="shared" si="11"/>
        <v>3A</v>
      </c>
      <c r="AJ23" s="84">
        <f t="shared" si="12"/>
        <v>30</v>
      </c>
      <c r="AK23" s="99" t="str">
        <f t="shared" si="13"/>
        <v>62</v>
      </c>
      <c r="AL23" s="101" t="str">
        <f t="shared" si="14"/>
        <v>水军</v>
      </c>
      <c r="AM23" s="102" t="str">
        <f t="shared" si="15"/>
        <v>1</v>
      </c>
      <c r="AN23" s="99" t="str">
        <f t="shared" si="16"/>
        <v>5</v>
      </c>
      <c r="AO23" s="108">
        <f t="shared" si="17"/>
        <v>0</v>
      </c>
      <c r="AP23" s="108">
        <f t="shared" si="18"/>
        <v>4</v>
      </c>
      <c r="AQ23" s="109">
        <f t="shared" si="19"/>
        <v>2</v>
      </c>
      <c r="AR23" s="110" t="str">
        <f t="shared" si="20"/>
        <v>27</v>
      </c>
      <c r="AS23" s="211"/>
      <c r="AT23" s="111" t="s">
        <v>170</v>
      </c>
      <c r="AU23" s="213"/>
      <c r="AV23" s="111">
        <v>14</v>
      </c>
      <c r="DD23" s="70" t="str">
        <f>LOOKUP(C23,全武将名字!$B$3:$B$257,全武将名字!$B$3:$B$257)</f>
        <v>胡大海</v>
      </c>
      <c r="DE23" s="70">
        <f t="shared" si="52"/>
        <v>1</v>
      </c>
    </row>
    <row r="24" spans="1:109">
      <c r="A24" s="59" t="str">
        <f t="shared" si="0"/>
        <v>14</v>
      </c>
      <c r="B24" s="19">
        <v>20</v>
      </c>
      <c r="C24" s="19" t="s">
        <v>806</v>
      </c>
      <c r="D24" s="67" t="str">
        <f t="shared" si="1"/>
        <v>204A</v>
      </c>
      <c r="E24" s="67">
        <f t="shared" si="45"/>
        <v>8266</v>
      </c>
      <c r="F24" s="67" t="str">
        <f t="shared" si="2"/>
        <v>9274</v>
      </c>
      <c r="G24" s="67">
        <f t="shared" si="46"/>
        <v>37492</v>
      </c>
      <c r="H24" s="67" t="str">
        <f t="shared" si="3"/>
        <v>2268</v>
      </c>
      <c r="I24" s="67">
        <f t="shared" si="47"/>
        <v>8808</v>
      </c>
      <c r="J24" s="79">
        <v>5</v>
      </c>
      <c r="K24" s="84" t="str">
        <f t="shared" si="4"/>
        <v>74</v>
      </c>
      <c r="L24" s="79">
        <f t="shared" si="48"/>
        <v>116</v>
      </c>
      <c r="M24" s="84" t="str">
        <f t="shared" si="5"/>
        <v>92</v>
      </c>
      <c r="N24" s="79">
        <f t="shared" si="6"/>
        <v>146.453125</v>
      </c>
      <c r="O24" s="211"/>
      <c r="P24" s="85" t="str">
        <f>LOOKUP(C24,全武将名字!$B$3:$B$257,全武将名字!$H$3:$H$257)</f>
        <v>8E</v>
      </c>
      <c r="Q24" s="85">
        <f>LOOKUP(C24,全武将名字!$B$3:$B$257,全武将名字!$I$3:$I$257)</f>
        <v>54</v>
      </c>
      <c r="R24" s="85" t="str">
        <f>LOOKUP(C24,全武将名字!$B$3:$B$257,全武将名字!$J$3:$J$257)</f>
        <v>5E</v>
      </c>
      <c r="S24" s="85" t="str">
        <f>LOOKUP(C24,全武将名字!$B$3:$B$257,全武将名字!$K$3:$K$257)</f>
        <v>FF</v>
      </c>
      <c r="T24" s="79" t="s">
        <v>83</v>
      </c>
      <c r="U24" s="87" t="str">
        <f>LOOKUP(C24,武将属性排列!$C$1:$C$255,武将属性排列!$D$1:$D$255)</f>
        <v>出仕</v>
      </c>
      <c r="V24" s="88">
        <f>LOOKUP(C24,武将属性排列!$C$1:$C$255,武将属性排列!$E$1:$E$255)</f>
        <v>87</v>
      </c>
      <c r="W24" s="88">
        <f>LOOKUP(C24,武将属性排列!$C$1:$C$255,武将属性排列!$F$1:$F$255)</f>
        <v>21</v>
      </c>
      <c r="X24" s="88">
        <f>LOOKUP(C24,武将属性排列!$C$1:$C$255,武将属性排列!$G$1:$G$255)</f>
        <v>74</v>
      </c>
      <c r="Y24" s="88">
        <f>LOOKUP(C24,武将属性排列!$C$1:$C$255,武将属性排列!$I$1:$I$255)</f>
        <v>97</v>
      </c>
      <c r="Z24" s="93">
        <f>LOOKUP(C24,武将属性排列!$C$1:$C$255,武将属性排列!$K$1:$K$255)</f>
        <v>2</v>
      </c>
      <c r="AA24" s="93">
        <f t="shared" si="72"/>
        <v>500</v>
      </c>
      <c r="AB24" s="88">
        <f>LOOKUP(C24,武将属性排列!$C$1:$C$255,武将属性排列!$O$1:$O$255)</f>
        <v>92</v>
      </c>
      <c r="AC24" s="94">
        <f t="shared" si="49"/>
        <v>265204</v>
      </c>
      <c r="AD24" s="94" t="str">
        <f t="shared" si="7"/>
        <v>40BF4</v>
      </c>
      <c r="AE24" s="211"/>
      <c r="AF24" s="95" t="str">
        <f t="shared" si="73"/>
        <v>00</v>
      </c>
      <c r="AG24" s="99" t="str">
        <f t="shared" si="9"/>
        <v>57</v>
      </c>
      <c r="AH24" s="99" t="str">
        <f t="shared" si="10"/>
        <v>15</v>
      </c>
      <c r="AI24" s="99" t="str">
        <f t="shared" si="11"/>
        <v>4A</v>
      </c>
      <c r="AJ24" s="84">
        <f t="shared" si="12"/>
        <v>20</v>
      </c>
      <c r="AK24" s="99" t="str">
        <f t="shared" si="13"/>
        <v>61</v>
      </c>
      <c r="AL24" s="101" t="str">
        <f t="shared" si="14"/>
        <v>山军</v>
      </c>
      <c r="AM24" s="102" t="str">
        <f t="shared" si="15"/>
        <v>2</v>
      </c>
      <c r="AN24" s="99" t="str">
        <f t="shared" si="16"/>
        <v>5</v>
      </c>
      <c r="AO24" s="108">
        <f t="shared" si="17"/>
        <v>0</v>
      </c>
      <c r="AP24" s="108">
        <f t="shared" si="18"/>
        <v>4</v>
      </c>
      <c r="AQ24" s="109">
        <f t="shared" si="19"/>
        <v>3</v>
      </c>
      <c r="AR24" s="110" t="str">
        <f t="shared" si="20"/>
        <v>5C</v>
      </c>
      <c r="AS24" s="211"/>
      <c r="AT24" s="111" t="s">
        <v>170</v>
      </c>
      <c r="AU24" s="213"/>
      <c r="AV24" s="111">
        <v>28</v>
      </c>
      <c r="DD24" s="70" t="str">
        <f>LOOKUP(C24,全武将名字!$B$3:$B$257,全武将名字!$B$3:$B$257)</f>
        <v>海牙</v>
      </c>
      <c r="DE24" s="70">
        <f t="shared" si="52"/>
        <v>1</v>
      </c>
    </row>
    <row r="25" spans="1:109">
      <c r="A25" s="59" t="str">
        <f t="shared" si="0"/>
        <v>15</v>
      </c>
      <c r="B25" s="19">
        <v>21</v>
      </c>
      <c r="C25" s="19" t="s">
        <v>918</v>
      </c>
      <c r="D25" s="67" t="str">
        <f t="shared" si="1"/>
        <v>204C</v>
      </c>
      <c r="E25" s="67">
        <f t="shared" si="45"/>
        <v>8268</v>
      </c>
      <c r="F25" s="67" t="str">
        <f t="shared" si="2"/>
        <v>9279</v>
      </c>
      <c r="G25" s="67">
        <f t="shared" si="46"/>
        <v>37497</v>
      </c>
      <c r="H25" s="67" t="str">
        <f t="shared" si="3"/>
        <v>226D</v>
      </c>
      <c r="I25" s="67">
        <f t="shared" si="47"/>
        <v>8813</v>
      </c>
      <c r="J25" s="79">
        <v>5</v>
      </c>
      <c r="K25" s="84" t="str">
        <f t="shared" si="4"/>
        <v>79</v>
      </c>
      <c r="L25" s="79">
        <f t="shared" si="48"/>
        <v>121</v>
      </c>
      <c r="M25" s="84" t="str">
        <f t="shared" si="5"/>
        <v>92</v>
      </c>
      <c r="N25" s="79">
        <f t="shared" si="6"/>
        <v>146.47265625</v>
      </c>
      <c r="O25" s="211"/>
      <c r="P25" s="85" t="str">
        <f>LOOKUP(C25,全武将名字!$B$3:$B$257,全武将名字!$H$3:$H$257)</f>
        <v>9C</v>
      </c>
      <c r="Q25" s="85">
        <f>LOOKUP(C25,全武将名字!$B$3:$B$257,全武将名字!$I$3:$I$257)</f>
        <v>72</v>
      </c>
      <c r="R25" s="85">
        <f>LOOKUP(C25,全武将名字!$B$3:$B$257,全武将名字!$J$3:$J$257)</f>
        <v>54</v>
      </c>
      <c r="S25" s="85">
        <f>LOOKUP(C25,全武将名字!$B$3:$B$257,全武将名字!$K$3:$K$257)</f>
        <v>56</v>
      </c>
      <c r="T25" s="79" t="s">
        <v>83</v>
      </c>
      <c r="U25" s="87" t="str">
        <f>LOOKUP(C25,武将属性排列!$C$1:$C$255,武将属性排列!$D$1:$D$255)</f>
        <v>出仕</v>
      </c>
      <c r="V25" s="88">
        <f>LOOKUP(C25,武将属性排列!$C$1:$C$255,武将属性排列!$E$1:$E$255)</f>
        <v>36</v>
      </c>
      <c r="W25" s="88">
        <f>LOOKUP(C25,武将属性排列!$C$1:$C$255,武将属性排列!$F$1:$F$255)</f>
        <v>90</v>
      </c>
      <c r="X25" s="88">
        <f>LOOKUP(C25,武将属性排列!$C$1:$C$255,武将属性排列!$G$1:$G$255)</f>
        <v>12</v>
      </c>
      <c r="Y25" s="88">
        <f>LOOKUP(C25,武将属性排列!$C$1:$C$255,武将属性排列!$I$1:$I$255)</f>
        <v>95</v>
      </c>
      <c r="Z25" s="93">
        <f>LOOKUP(C25,武将属性排列!$C$1:$C$255,武将属性排列!$K$1:$K$255)</f>
        <v>1</v>
      </c>
      <c r="AA25" s="93">
        <f t="shared" si="72"/>
        <v>500</v>
      </c>
      <c r="AB25" s="88">
        <f>LOOKUP(C25,武将属性排列!$C$1:$C$255,武将属性排列!$O$1:$O$255)</f>
        <v>70</v>
      </c>
      <c r="AC25" s="94">
        <f t="shared" si="49"/>
        <v>265212</v>
      </c>
      <c r="AD25" s="94" t="str">
        <f t="shared" si="7"/>
        <v>40BFC</v>
      </c>
      <c r="AE25" s="211"/>
      <c r="AF25" s="95" t="str">
        <f t="shared" si="73"/>
        <v>00</v>
      </c>
      <c r="AG25" s="99" t="str">
        <f t="shared" si="9"/>
        <v>24</v>
      </c>
      <c r="AH25" s="99" t="str">
        <f t="shared" si="10"/>
        <v>5A</v>
      </c>
      <c r="AI25" s="99" t="str">
        <f t="shared" si="11"/>
        <v>0C</v>
      </c>
      <c r="AJ25" s="84">
        <f t="shared" si="12"/>
        <v>50</v>
      </c>
      <c r="AK25" s="99" t="str">
        <f t="shared" si="13"/>
        <v>5F</v>
      </c>
      <c r="AL25" s="101" t="str">
        <f t="shared" si="14"/>
        <v>水军</v>
      </c>
      <c r="AM25" s="102" t="str">
        <f t="shared" si="15"/>
        <v>1</v>
      </c>
      <c r="AN25" s="99" t="str">
        <f t="shared" si="16"/>
        <v>5</v>
      </c>
      <c r="AO25" s="108">
        <f t="shared" si="17"/>
        <v>0</v>
      </c>
      <c r="AP25" s="108">
        <f t="shared" si="18"/>
        <v>4</v>
      </c>
      <c r="AQ25" s="109">
        <f t="shared" si="19"/>
        <v>0</v>
      </c>
      <c r="AR25" s="110" t="str">
        <f t="shared" si="20"/>
        <v>46</v>
      </c>
      <c r="AS25" s="211"/>
      <c r="AT25" s="111" t="s">
        <v>152</v>
      </c>
      <c r="AU25" s="213"/>
      <c r="AV25" s="111">
        <v>0</v>
      </c>
      <c r="DD25" s="70" t="str">
        <f>LOOKUP(C25,全武将名字!$B$3:$B$257,全武将名字!$B$3:$B$257)</f>
        <v>谢英辅</v>
      </c>
      <c r="DE25" s="70">
        <f t="shared" si="52"/>
        <v>1</v>
      </c>
    </row>
    <row r="26" spans="1:109">
      <c r="A26" s="59" t="str">
        <f t="shared" si="0"/>
        <v>16</v>
      </c>
      <c r="B26" s="19">
        <v>22</v>
      </c>
      <c r="C26" s="19" t="s">
        <v>771</v>
      </c>
      <c r="D26" s="67" t="str">
        <f t="shared" si="1"/>
        <v>204E</v>
      </c>
      <c r="E26" s="67">
        <f t="shared" si="45"/>
        <v>8270</v>
      </c>
      <c r="F26" s="67" t="str">
        <f t="shared" si="2"/>
        <v>927E</v>
      </c>
      <c r="G26" s="67">
        <f t="shared" si="46"/>
        <v>37502</v>
      </c>
      <c r="H26" s="67" t="str">
        <f t="shared" si="3"/>
        <v>2272</v>
      </c>
      <c r="I26" s="67">
        <f t="shared" si="47"/>
        <v>8818</v>
      </c>
      <c r="J26" s="79">
        <v>5</v>
      </c>
      <c r="K26" s="84" t="str">
        <f t="shared" si="4"/>
        <v>7E</v>
      </c>
      <c r="L26" s="79">
        <f t="shared" si="48"/>
        <v>126</v>
      </c>
      <c r="M26" s="84" t="str">
        <f t="shared" si="5"/>
        <v>92</v>
      </c>
      <c r="N26" s="79">
        <f t="shared" si="6"/>
        <v>146.4921875</v>
      </c>
      <c r="O26" s="211"/>
      <c r="P26" s="85">
        <f>LOOKUP(C26,全武将名字!$B$3:$B$257,全武将名字!$H$3:$H$257)</f>
        <v>89</v>
      </c>
      <c r="Q26" s="85">
        <f>LOOKUP(C26,全武将名字!$B$3:$B$257,全武将名字!$I$3:$I$257)</f>
        <v>50</v>
      </c>
      <c r="R26" s="85" t="str">
        <f>LOOKUP(C26,全武将名字!$B$3:$B$257,全武将名字!$J$3:$J$257)</f>
        <v>5A</v>
      </c>
      <c r="S26" s="85" t="str">
        <f>LOOKUP(C26,全武将名字!$B$3:$B$257,全武将名字!$K$3:$K$257)</f>
        <v>7C</v>
      </c>
      <c r="T26" s="79" t="s">
        <v>83</v>
      </c>
      <c r="U26" s="87" t="str">
        <f>LOOKUP(C26,武将属性排列!$C$1:$C$255,武将属性排列!$D$1:$D$255)</f>
        <v>出仕</v>
      </c>
      <c r="V26" s="88">
        <f>LOOKUP(C26,武将属性排列!$C$1:$C$255,武将属性排列!$E$1:$E$255)</f>
        <v>77</v>
      </c>
      <c r="W26" s="88">
        <f>LOOKUP(C26,武将属性排列!$C$1:$C$255,武将属性排列!$F$1:$F$255)</f>
        <v>46</v>
      </c>
      <c r="X26" s="88">
        <f>LOOKUP(C26,武将属性排列!$C$1:$C$255,武将属性排列!$G$1:$G$255)</f>
        <v>76</v>
      </c>
      <c r="Y26" s="88">
        <f>LOOKUP(C26,武将属性排列!$C$1:$C$255,武将属性排列!$I$1:$I$255)</f>
        <v>93</v>
      </c>
      <c r="Z26" s="93">
        <f>LOOKUP(C26,武将属性排列!$C$1:$C$255,武将属性排列!$K$1:$K$255)</f>
        <v>1</v>
      </c>
      <c r="AA26" s="93">
        <f t="shared" si="72"/>
        <v>500</v>
      </c>
      <c r="AB26" s="88">
        <f>LOOKUP(C26,武将属性排列!$C$1:$C$255,武将属性排列!$O$1:$O$255)</f>
        <v>81</v>
      </c>
      <c r="AC26" s="94">
        <f t="shared" si="49"/>
        <v>265220</v>
      </c>
      <c r="AD26" s="94" t="str">
        <f t="shared" si="7"/>
        <v>40C04</v>
      </c>
      <c r="AE26" s="211"/>
      <c r="AF26" s="95" t="str">
        <f t="shared" si="73"/>
        <v>00</v>
      </c>
      <c r="AG26" s="99" t="str">
        <f t="shared" si="9"/>
        <v>4D</v>
      </c>
      <c r="AH26" s="99" t="str">
        <f t="shared" si="10"/>
        <v>2E</v>
      </c>
      <c r="AI26" s="99" t="str">
        <f t="shared" si="11"/>
        <v>4C</v>
      </c>
      <c r="AJ26" s="84">
        <f t="shared" si="12"/>
        <v>20</v>
      </c>
      <c r="AK26" s="99" t="str">
        <f t="shared" si="13"/>
        <v>5D</v>
      </c>
      <c r="AL26" s="101" t="str">
        <f t="shared" si="14"/>
        <v>水军</v>
      </c>
      <c r="AM26" s="102" t="str">
        <f t="shared" si="15"/>
        <v>1</v>
      </c>
      <c r="AN26" s="99" t="str">
        <f t="shared" si="16"/>
        <v>5</v>
      </c>
      <c r="AO26" s="108">
        <f t="shared" si="17"/>
        <v>0</v>
      </c>
      <c r="AP26" s="108">
        <f t="shared" si="18"/>
        <v>4</v>
      </c>
      <c r="AQ26" s="109">
        <f t="shared" si="19"/>
        <v>3</v>
      </c>
      <c r="AR26" s="110" t="str">
        <f t="shared" si="20"/>
        <v>51</v>
      </c>
      <c r="AS26" s="211"/>
      <c r="AT26" s="111" t="s">
        <v>152</v>
      </c>
      <c r="AU26" s="213"/>
      <c r="AV26" s="111">
        <v>14</v>
      </c>
      <c r="DD26" s="70" t="str">
        <f>LOOKUP(C26,全武将名字!$B$3:$B$257,全武将名字!$B$3:$B$257)</f>
        <v>陈友仁</v>
      </c>
      <c r="DE26" s="70">
        <f t="shared" si="52"/>
        <v>1</v>
      </c>
    </row>
    <row r="27" spans="1:109">
      <c r="A27" s="59" t="str">
        <f t="shared" si="0"/>
        <v>17</v>
      </c>
      <c r="B27" s="19">
        <v>23</v>
      </c>
      <c r="C27" s="19" t="s">
        <v>927</v>
      </c>
      <c r="D27" s="67" t="str">
        <f t="shared" si="1"/>
        <v>2050</v>
      </c>
      <c r="E27" s="67">
        <f t="shared" si="45"/>
        <v>8272</v>
      </c>
      <c r="F27" s="67" t="str">
        <f t="shared" si="2"/>
        <v>9283</v>
      </c>
      <c r="G27" s="67">
        <f t="shared" si="46"/>
        <v>37507</v>
      </c>
      <c r="H27" s="67" t="str">
        <f t="shared" si="3"/>
        <v>2277</v>
      </c>
      <c r="I27" s="67">
        <f t="shared" si="47"/>
        <v>8823</v>
      </c>
      <c r="J27" s="79">
        <v>5</v>
      </c>
      <c r="K27" s="84" t="str">
        <f t="shared" si="4"/>
        <v>83</v>
      </c>
      <c r="L27" s="79">
        <f t="shared" si="48"/>
        <v>131</v>
      </c>
      <c r="M27" s="84" t="str">
        <f t="shared" si="5"/>
        <v>92</v>
      </c>
      <c r="N27" s="79">
        <f t="shared" si="6"/>
        <v>146.51171875</v>
      </c>
      <c r="O27" s="211"/>
      <c r="P27" s="85" t="str">
        <f>LOOKUP(C27,全武将名字!$B$3:$B$257,全武将名字!$H$3:$H$257)</f>
        <v>9D</v>
      </c>
      <c r="Q27" s="85">
        <f>LOOKUP(C27,全武将名字!$B$3:$B$257,全武将名字!$I$3:$I$257)</f>
        <v>74</v>
      </c>
      <c r="R27" s="85">
        <f>LOOKUP(C27,全武将名字!$B$3:$B$257,全武将名字!$J$3:$J$257)</f>
        <v>76</v>
      </c>
      <c r="S27" s="85" t="str">
        <f>LOOKUP(C27,全武将名字!$B$3:$B$257,全武将名字!$K$3:$K$257)</f>
        <v>FF</v>
      </c>
      <c r="T27" s="79" t="s">
        <v>83</v>
      </c>
      <c r="U27" s="87" t="str">
        <f>LOOKUP(C27,武将属性排列!$C$1:$C$255,武将属性排列!$D$1:$D$255)</f>
        <v>出仕</v>
      </c>
      <c r="V27" s="88">
        <f>LOOKUP(C27,武将属性排列!$C$1:$C$255,武将属性排列!$E$1:$E$255)</f>
        <v>80</v>
      </c>
      <c r="W27" s="88">
        <f>LOOKUP(C27,武将属性排列!$C$1:$C$255,武将属性排列!$F$1:$F$255)</f>
        <v>60</v>
      </c>
      <c r="X27" s="88">
        <f>LOOKUP(C27,武将属性排列!$C$1:$C$255,武将属性排列!$G$1:$G$255)</f>
        <v>85</v>
      </c>
      <c r="Y27" s="88">
        <f>LOOKUP(C27,武将属性排列!$C$1:$C$255,武将属性排列!$I$1:$I$255)</f>
        <v>92</v>
      </c>
      <c r="Z27" s="93">
        <f>LOOKUP(C27,武将属性排列!$C$1:$C$255,武将属性排列!$K$1:$K$255)</f>
        <v>1</v>
      </c>
      <c r="AA27" s="93">
        <f t="shared" si="72"/>
        <v>500</v>
      </c>
      <c r="AB27" s="88">
        <f>LOOKUP(C27,武将属性排列!$C$1:$C$255,武将属性排列!$O$1:$O$255)</f>
        <v>56</v>
      </c>
      <c r="AC27" s="94">
        <f t="shared" si="49"/>
        <v>265228</v>
      </c>
      <c r="AD27" s="94" t="str">
        <f t="shared" si="7"/>
        <v>40C0C</v>
      </c>
      <c r="AE27" s="211"/>
      <c r="AF27" s="95" t="str">
        <f t="shared" si="73"/>
        <v>00</v>
      </c>
      <c r="AG27" s="99" t="str">
        <f t="shared" si="9"/>
        <v>50</v>
      </c>
      <c r="AH27" s="99" t="str">
        <f t="shared" si="10"/>
        <v>3C</v>
      </c>
      <c r="AI27" s="99" t="str">
        <f t="shared" si="11"/>
        <v>55</v>
      </c>
      <c r="AJ27" s="84">
        <f t="shared" si="12"/>
        <v>20</v>
      </c>
      <c r="AK27" s="99" t="str">
        <f t="shared" si="13"/>
        <v>5C</v>
      </c>
      <c r="AL27" s="101" t="str">
        <f t="shared" si="14"/>
        <v>水军</v>
      </c>
      <c r="AM27" s="102" t="str">
        <f t="shared" si="15"/>
        <v>1</v>
      </c>
      <c r="AN27" s="99" t="str">
        <f t="shared" si="16"/>
        <v>5</v>
      </c>
      <c r="AO27" s="108">
        <f t="shared" si="17"/>
        <v>0</v>
      </c>
      <c r="AP27" s="108">
        <f t="shared" si="18"/>
        <v>3</v>
      </c>
      <c r="AQ27" s="109">
        <f t="shared" si="19"/>
        <v>3</v>
      </c>
      <c r="AR27" s="110" t="str">
        <f t="shared" si="20"/>
        <v>38</v>
      </c>
      <c r="AS27" s="211"/>
      <c r="AT27" s="111" t="s">
        <v>152</v>
      </c>
      <c r="AU27" s="213"/>
      <c r="AV27" s="111">
        <v>28</v>
      </c>
      <c r="DD27" s="70" t="str">
        <f>LOOKUP(C27,全武将名字!$B$3:$B$257,全武将名字!$B$3:$B$257)</f>
        <v>延达</v>
      </c>
      <c r="DE27" s="70">
        <f t="shared" si="52"/>
        <v>1</v>
      </c>
    </row>
    <row r="28" spans="1:109">
      <c r="A28" s="59" t="str">
        <f t="shared" si="0"/>
        <v>18</v>
      </c>
      <c r="B28" s="19">
        <v>24</v>
      </c>
      <c r="C28" s="78" t="s">
        <v>848</v>
      </c>
      <c r="D28" s="67" t="str">
        <f t="shared" si="1"/>
        <v>2052</v>
      </c>
      <c r="E28" s="67">
        <f t="shared" si="45"/>
        <v>8274</v>
      </c>
      <c r="F28" s="67" t="str">
        <f t="shared" si="2"/>
        <v>9288</v>
      </c>
      <c r="G28" s="67">
        <f t="shared" si="46"/>
        <v>37512</v>
      </c>
      <c r="H28" s="67" t="str">
        <f t="shared" si="3"/>
        <v>227C</v>
      </c>
      <c r="I28" s="67">
        <f t="shared" si="47"/>
        <v>8828</v>
      </c>
      <c r="J28" s="79">
        <v>5</v>
      </c>
      <c r="K28" s="84" t="str">
        <f t="shared" si="4"/>
        <v>88</v>
      </c>
      <c r="L28" s="79">
        <f t="shared" si="48"/>
        <v>136</v>
      </c>
      <c r="M28" s="84" t="str">
        <f t="shared" si="5"/>
        <v>92</v>
      </c>
      <c r="N28" s="79">
        <f t="shared" si="6"/>
        <v>146.53125</v>
      </c>
      <c r="O28" s="211"/>
      <c r="P28" s="85">
        <f>LOOKUP(C28,全武将名字!$B$3:$B$257,全武将名字!$H$3:$H$257)</f>
        <v>92</v>
      </c>
      <c r="Q28" s="85">
        <f>LOOKUP(C28,全武将名字!$B$3:$B$257,全武将名字!$I$3:$I$257)</f>
        <v>54</v>
      </c>
      <c r="R28" s="85">
        <f>LOOKUP(C28,全武将名字!$B$3:$B$257,全武将名字!$J$3:$J$257)</f>
        <v>76</v>
      </c>
      <c r="S28" s="85" t="str">
        <f>LOOKUP(C28,全武将名字!$B$3:$B$257,全武将名字!$K$3:$K$257)</f>
        <v>5A</v>
      </c>
      <c r="T28" s="79" t="s">
        <v>83</v>
      </c>
      <c r="U28" s="87" t="str">
        <f>LOOKUP(C28,武将属性排列!$C$1:$C$255,武将属性排列!$D$1:$D$255)</f>
        <v>出仕</v>
      </c>
      <c r="V28" s="88">
        <f>LOOKUP(C28,武将属性排列!$C$1:$C$255,武将属性排列!$E$1:$E$255)</f>
        <v>83</v>
      </c>
      <c r="W28" s="88">
        <f>LOOKUP(C28,武将属性排列!$C$1:$C$255,武将属性排列!$F$1:$F$255)</f>
        <v>46</v>
      </c>
      <c r="X28" s="88">
        <f>LOOKUP(C28,武将属性排列!$C$1:$C$255,武将属性排列!$G$1:$G$255)</f>
        <v>78</v>
      </c>
      <c r="Y28" s="88">
        <f>LOOKUP(C28,武将属性排列!$C$1:$C$255,武将属性排列!$I$1:$I$255)</f>
        <v>92</v>
      </c>
      <c r="Z28" s="93">
        <f>LOOKUP(C28,武将属性排列!$C$1:$C$255,武将属性排列!$K$1:$K$255)</f>
        <v>2</v>
      </c>
      <c r="AA28" s="93">
        <f t="shared" si="72"/>
        <v>500</v>
      </c>
      <c r="AB28" s="88">
        <f>LOOKUP(C28,武将属性排列!$C$1:$C$255,武将属性排列!$O$1:$O$255)</f>
        <v>82</v>
      </c>
      <c r="AC28" s="94">
        <f t="shared" si="49"/>
        <v>265236</v>
      </c>
      <c r="AD28" s="94" t="str">
        <f t="shared" si="7"/>
        <v>40C14</v>
      </c>
      <c r="AE28" s="211"/>
      <c r="AF28" s="95" t="str">
        <f t="shared" si="73"/>
        <v>00</v>
      </c>
      <c r="AG28" s="99" t="str">
        <f t="shared" si="9"/>
        <v>53</v>
      </c>
      <c r="AH28" s="99" t="str">
        <f t="shared" si="10"/>
        <v>2E</v>
      </c>
      <c r="AI28" s="99" t="str">
        <f t="shared" si="11"/>
        <v>4E</v>
      </c>
      <c r="AJ28" s="84">
        <f t="shared" si="12"/>
        <v>20</v>
      </c>
      <c r="AK28" s="99" t="str">
        <f t="shared" si="13"/>
        <v>5C</v>
      </c>
      <c r="AL28" s="101" t="str">
        <f t="shared" si="14"/>
        <v>山军</v>
      </c>
      <c r="AM28" s="102" t="str">
        <f t="shared" si="15"/>
        <v>2</v>
      </c>
      <c r="AN28" s="99" t="str">
        <f t="shared" si="16"/>
        <v>5</v>
      </c>
      <c r="AO28" s="108">
        <f t="shared" si="17"/>
        <v>0</v>
      </c>
      <c r="AP28" s="108">
        <f t="shared" si="18"/>
        <v>4</v>
      </c>
      <c r="AQ28" s="109">
        <f t="shared" si="19"/>
        <v>3</v>
      </c>
      <c r="AR28" s="110" t="str">
        <f t="shared" si="20"/>
        <v>52</v>
      </c>
      <c r="AS28" s="211"/>
      <c r="AT28" s="111" t="s">
        <v>177</v>
      </c>
      <c r="AU28" s="213"/>
      <c r="AV28" s="111">
        <v>0</v>
      </c>
      <c r="DD28" s="70" t="str">
        <f>LOOKUP(C28,全武将名字!$B$3:$B$257,全武将名字!$B$3:$B$257)</f>
        <v>刘福通</v>
      </c>
      <c r="DE28" s="70">
        <f t="shared" si="52"/>
        <v>1</v>
      </c>
    </row>
    <row r="29" spans="1:109">
      <c r="A29" s="59" t="str">
        <f t="shared" si="0"/>
        <v>19</v>
      </c>
      <c r="B29" s="19">
        <v>25</v>
      </c>
      <c r="C29" s="19" t="s">
        <v>959</v>
      </c>
      <c r="D29" s="67" t="str">
        <f t="shared" si="1"/>
        <v>2054</v>
      </c>
      <c r="E29" s="67">
        <f t="shared" si="45"/>
        <v>8276</v>
      </c>
      <c r="F29" s="67" t="str">
        <f t="shared" si="2"/>
        <v>928D</v>
      </c>
      <c r="G29" s="67">
        <f t="shared" si="46"/>
        <v>37517</v>
      </c>
      <c r="H29" s="67" t="str">
        <f t="shared" si="3"/>
        <v>2281</v>
      </c>
      <c r="I29" s="67">
        <f t="shared" si="47"/>
        <v>8833</v>
      </c>
      <c r="J29" s="79">
        <v>5</v>
      </c>
      <c r="K29" s="84" t="str">
        <f t="shared" si="4"/>
        <v>8D</v>
      </c>
      <c r="L29" s="79">
        <f t="shared" si="48"/>
        <v>141</v>
      </c>
      <c r="M29" s="84" t="str">
        <f t="shared" si="5"/>
        <v>92</v>
      </c>
      <c r="N29" s="79">
        <f t="shared" si="6"/>
        <v>146.55078125</v>
      </c>
      <c r="O29" s="211"/>
      <c r="P29" s="85" t="str">
        <f>LOOKUP(C29,全武将名字!$B$3:$B$257,全武将名字!$H$3:$H$257)</f>
        <v>FD</v>
      </c>
      <c r="Q29" s="85">
        <f>LOOKUP(C29,全武将名字!$B$3:$B$257,全武将名字!$I$3:$I$257)</f>
        <v>50</v>
      </c>
      <c r="R29" s="85">
        <f>LOOKUP(C29,全武将名字!$B$3:$B$257,全武将名字!$J$3:$J$257)</f>
        <v>52</v>
      </c>
      <c r="S29" s="85">
        <f>LOOKUP(C29,全武将名字!$B$3:$B$257,全武将名字!$K$3:$K$257)</f>
        <v>72</v>
      </c>
      <c r="T29" s="79" t="s">
        <v>83</v>
      </c>
      <c r="U29" s="87" t="str">
        <f>LOOKUP(C29,武将属性排列!$C$1:$C$255,武将属性排列!$D$1:$D$255)</f>
        <v>出仕</v>
      </c>
      <c r="V29" s="88">
        <f>LOOKUP(C29,武将属性排列!$C$1:$C$255,武将属性排列!$E$1:$E$255)</f>
        <v>87</v>
      </c>
      <c r="W29" s="88">
        <f>LOOKUP(C29,武将属性排列!$C$1:$C$255,武将属性排列!$F$1:$F$255)</f>
        <v>52</v>
      </c>
      <c r="X29" s="88">
        <f>LOOKUP(C29,武将属性排列!$C$1:$C$255,武将属性排列!$G$1:$G$255)</f>
        <v>75</v>
      </c>
      <c r="Y29" s="88">
        <f>LOOKUP(C29,武将属性排列!$C$1:$C$255,武将属性排列!$I$1:$I$255)</f>
        <v>92</v>
      </c>
      <c r="Z29" s="93">
        <f>LOOKUP(C29,武将属性排列!$C$1:$C$255,武将属性排列!$K$1:$K$255)</f>
        <v>1</v>
      </c>
      <c r="AA29" s="93">
        <f t="shared" si="72"/>
        <v>500</v>
      </c>
      <c r="AB29" s="88">
        <f>LOOKUP(C29,武将属性排列!$C$1:$C$255,武将属性排列!$O$1:$O$255)</f>
        <v>71</v>
      </c>
      <c r="AC29" s="94">
        <f t="shared" si="49"/>
        <v>265244</v>
      </c>
      <c r="AD29" s="94" t="str">
        <f t="shared" si="7"/>
        <v>40C1C</v>
      </c>
      <c r="AE29" s="211"/>
      <c r="AF29" s="95" t="str">
        <f t="shared" si="73"/>
        <v>00</v>
      </c>
      <c r="AG29" s="99" t="str">
        <f t="shared" si="9"/>
        <v>57</v>
      </c>
      <c r="AH29" s="99" t="str">
        <f t="shared" si="10"/>
        <v>34</v>
      </c>
      <c r="AI29" s="99" t="str">
        <f t="shared" si="11"/>
        <v>4B</v>
      </c>
      <c r="AJ29" s="84">
        <f t="shared" si="12"/>
        <v>20</v>
      </c>
      <c r="AK29" s="99" t="str">
        <f t="shared" si="13"/>
        <v>5C</v>
      </c>
      <c r="AL29" s="101" t="str">
        <f t="shared" si="14"/>
        <v>水军</v>
      </c>
      <c r="AM29" s="102" t="str">
        <f t="shared" si="15"/>
        <v>1</v>
      </c>
      <c r="AN29" s="99" t="str">
        <f t="shared" si="16"/>
        <v>5</v>
      </c>
      <c r="AO29" s="108">
        <f t="shared" si="17"/>
        <v>0</v>
      </c>
      <c r="AP29" s="108">
        <f t="shared" si="18"/>
        <v>4</v>
      </c>
      <c r="AQ29" s="109">
        <f t="shared" si="19"/>
        <v>3</v>
      </c>
      <c r="AR29" s="110" t="str">
        <f t="shared" si="20"/>
        <v>47</v>
      </c>
      <c r="AS29" s="211"/>
      <c r="AT29" s="111" t="s">
        <v>177</v>
      </c>
      <c r="AU29" s="213"/>
      <c r="AV29" s="111">
        <v>14</v>
      </c>
      <c r="DD29" s="70" t="str">
        <f>LOOKUP(C29,全武将名字!$B$3:$B$257,全武将名字!$B$3:$B$257)</f>
        <v>张九六</v>
      </c>
      <c r="DE29" s="70">
        <f t="shared" si="52"/>
        <v>1</v>
      </c>
    </row>
    <row r="30" spans="1:109">
      <c r="A30" s="59" t="str">
        <f t="shared" si="0"/>
        <v>1A</v>
      </c>
      <c r="B30" s="19">
        <v>26</v>
      </c>
      <c r="C30" s="19" t="s">
        <v>960</v>
      </c>
      <c r="D30" s="67" t="str">
        <f t="shared" si="1"/>
        <v>2056</v>
      </c>
      <c r="E30" s="67">
        <f t="shared" si="45"/>
        <v>8278</v>
      </c>
      <c r="F30" s="67" t="str">
        <f t="shared" si="2"/>
        <v>9292</v>
      </c>
      <c r="G30" s="67">
        <f t="shared" si="46"/>
        <v>37522</v>
      </c>
      <c r="H30" s="67" t="str">
        <f t="shared" si="3"/>
        <v>2286</v>
      </c>
      <c r="I30" s="67">
        <f t="shared" si="47"/>
        <v>8838</v>
      </c>
      <c r="J30" s="79">
        <v>5</v>
      </c>
      <c r="K30" s="84" t="str">
        <f t="shared" si="4"/>
        <v>92</v>
      </c>
      <c r="L30" s="79">
        <f t="shared" si="48"/>
        <v>146</v>
      </c>
      <c r="M30" s="84" t="str">
        <f t="shared" si="5"/>
        <v>92</v>
      </c>
      <c r="N30" s="79">
        <f t="shared" si="6"/>
        <v>146.5703125</v>
      </c>
      <c r="O30" s="211"/>
      <c r="P30" s="85" t="str">
        <f>LOOKUP(C30,全武将名字!$B$3:$B$257,全武将名字!$H$3:$H$257)</f>
        <v>FD</v>
      </c>
      <c r="Q30" s="85">
        <f>LOOKUP(C30,全武将名字!$B$3:$B$257,全武将名字!$I$3:$I$257)</f>
        <v>50</v>
      </c>
      <c r="R30" s="85">
        <f>LOOKUP(C30,全武将名字!$B$3:$B$257,全武将名字!$J$3:$J$257)</f>
        <v>54</v>
      </c>
      <c r="S30" s="85">
        <f>LOOKUP(C30,全武将名字!$B$3:$B$257,全武将名字!$K$3:$K$257)</f>
        <v>56</v>
      </c>
      <c r="T30" s="79" t="s">
        <v>83</v>
      </c>
      <c r="U30" s="87" t="str">
        <f>LOOKUP(C30,武将属性排列!$C$1:$C$255,武将属性排列!$D$1:$D$255)</f>
        <v>出仕</v>
      </c>
      <c r="V30" s="88">
        <f>LOOKUP(C30,武将属性排列!$C$1:$C$255,武将属性排列!$E$1:$E$255)</f>
        <v>70</v>
      </c>
      <c r="W30" s="88">
        <f>LOOKUP(C30,武将属性排列!$C$1:$C$255,武将属性排列!$F$1:$F$255)</f>
        <v>91</v>
      </c>
      <c r="X30" s="88">
        <f>LOOKUP(C30,武将属性排列!$C$1:$C$255,武将属性排列!$G$1:$G$255)</f>
        <v>62</v>
      </c>
      <c r="Y30" s="88">
        <f>LOOKUP(C30,武将属性排列!$C$1:$C$255,武将属性排列!$I$1:$I$255)</f>
        <v>90</v>
      </c>
      <c r="Z30" s="93">
        <f>LOOKUP(C30,武将属性排列!$C$1:$C$255,武将属性排列!$K$1:$K$255)</f>
        <v>0</v>
      </c>
      <c r="AA30" s="93">
        <f t="shared" si="72"/>
        <v>500</v>
      </c>
      <c r="AB30" s="88">
        <f>LOOKUP(C30,武将属性排列!$C$1:$C$255,武将属性排列!$O$1:$O$255)</f>
        <v>70</v>
      </c>
      <c r="AC30" s="94">
        <f t="shared" si="49"/>
        <v>265252</v>
      </c>
      <c r="AD30" s="94" t="str">
        <f t="shared" si="7"/>
        <v>40C24</v>
      </c>
      <c r="AE30" s="211"/>
      <c r="AF30" s="95" t="str">
        <f t="shared" si="73"/>
        <v>00</v>
      </c>
      <c r="AG30" s="99" t="str">
        <f t="shared" si="9"/>
        <v>46</v>
      </c>
      <c r="AH30" s="99" t="str">
        <f t="shared" si="10"/>
        <v>5B</v>
      </c>
      <c r="AI30" s="99" t="str">
        <f t="shared" si="11"/>
        <v>3E</v>
      </c>
      <c r="AJ30" s="84">
        <f t="shared" si="12"/>
        <v>30</v>
      </c>
      <c r="AK30" s="99" t="str">
        <f t="shared" si="13"/>
        <v>5A</v>
      </c>
      <c r="AL30" s="101" t="str">
        <f t="shared" si="14"/>
        <v>平军</v>
      </c>
      <c r="AM30" s="102" t="str">
        <f t="shared" si="15"/>
        <v>0</v>
      </c>
      <c r="AN30" s="99" t="str">
        <f t="shared" si="16"/>
        <v>5</v>
      </c>
      <c r="AO30" s="108">
        <f t="shared" si="17"/>
        <v>0</v>
      </c>
      <c r="AP30" s="108">
        <f t="shared" si="18"/>
        <v>3</v>
      </c>
      <c r="AQ30" s="109">
        <f t="shared" si="19"/>
        <v>2</v>
      </c>
      <c r="AR30" s="110" t="str">
        <f t="shared" si="20"/>
        <v>46</v>
      </c>
      <c r="AS30" s="211"/>
      <c r="AT30" s="111" t="s">
        <v>177</v>
      </c>
      <c r="AU30" s="213"/>
      <c r="AV30" s="111">
        <v>28</v>
      </c>
      <c r="DD30" s="70" t="str">
        <f>LOOKUP(C30,全武将名字!$B$3:$B$257,全武将名字!$B$3:$B$257)</f>
        <v>张良弼</v>
      </c>
      <c r="DE30" s="70">
        <f t="shared" si="52"/>
        <v>1</v>
      </c>
    </row>
    <row r="31" spans="1:109">
      <c r="A31" s="59" t="str">
        <f t="shared" si="0"/>
        <v>1B</v>
      </c>
      <c r="B31" s="19">
        <v>27</v>
      </c>
      <c r="C31" s="19" t="s">
        <v>751</v>
      </c>
      <c r="D31" s="67" t="str">
        <f t="shared" si="1"/>
        <v>2058</v>
      </c>
      <c r="E31" s="67">
        <f t="shared" si="45"/>
        <v>8280</v>
      </c>
      <c r="F31" s="67" t="str">
        <f t="shared" si="2"/>
        <v>9297</v>
      </c>
      <c r="G31" s="67">
        <f t="shared" si="46"/>
        <v>37527</v>
      </c>
      <c r="H31" s="67" t="str">
        <f t="shared" si="3"/>
        <v>228B</v>
      </c>
      <c r="I31" s="67">
        <f t="shared" si="47"/>
        <v>8843</v>
      </c>
      <c r="J31" s="79">
        <v>5</v>
      </c>
      <c r="K31" s="84" t="str">
        <f t="shared" si="4"/>
        <v>97</v>
      </c>
      <c r="L31" s="79">
        <f t="shared" si="48"/>
        <v>151</v>
      </c>
      <c r="M31" s="84" t="str">
        <f t="shared" si="5"/>
        <v>92</v>
      </c>
      <c r="N31" s="79">
        <f t="shared" si="6"/>
        <v>146.58984375</v>
      </c>
      <c r="O31" s="211"/>
      <c r="P31" s="85" t="str">
        <f>LOOKUP(C31,全武将名字!$B$3:$B$257,全武将名字!$H$3:$H$257)</f>
        <v>8D</v>
      </c>
      <c r="Q31" s="85" t="str">
        <f>LOOKUP(C31,全武将名字!$B$3:$B$257,全武将名字!$I$3:$I$257)</f>
        <v>5C</v>
      </c>
      <c r="R31" s="85" t="str">
        <f>LOOKUP(C31,全武将名字!$B$3:$B$257,全武将名字!$J$3:$J$257)</f>
        <v>5E</v>
      </c>
      <c r="S31" s="85" t="str">
        <f>LOOKUP(C31,全武将名字!$B$3:$B$257,全武将名字!$K$3:$K$257)</f>
        <v>7C</v>
      </c>
      <c r="T31" s="79" t="s">
        <v>83</v>
      </c>
      <c r="U31" s="87" t="str">
        <f>LOOKUP(C31,武将属性排列!$C$1:$C$255,武将属性排列!$D$1:$D$255)</f>
        <v>出仕</v>
      </c>
      <c r="V31" s="88">
        <f>LOOKUP(C31,武将属性排列!$C$1:$C$255,武将属性排列!$E$1:$E$255)</f>
        <v>81</v>
      </c>
      <c r="W31" s="88">
        <f>LOOKUP(C31,武将属性排列!$C$1:$C$255,武将属性排列!$F$1:$F$255)</f>
        <v>49</v>
      </c>
      <c r="X31" s="88">
        <f>LOOKUP(C31,武将属性排列!$C$1:$C$255,武将属性排列!$G$1:$G$255)</f>
        <v>79</v>
      </c>
      <c r="Y31" s="88">
        <f>LOOKUP(C31,武将属性排列!$C$1:$C$255,武将属性排列!$I$1:$I$255)</f>
        <v>89</v>
      </c>
      <c r="Z31" s="93">
        <f>LOOKUP(C31,武将属性排列!$C$1:$C$255,武将属性排列!$K$1:$K$255)</f>
        <v>2</v>
      </c>
      <c r="AA31" s="93">
        <f t="shared" si="72"/>
        <v>500</v>
      </c>
      <c r="AB31" s="88">
        <f>LOOKUP(C31,武将属性排列!$C$1:$C$255,武将属性排列!$O$1:$O$255)</f>
        <v>54</v>
      </c>
      <c r="AC31" s="94">
        <f t="shared" si="49"/>
        <v>265260</v>
      </c>
      <c r="AD31" s="94" t="str">
        <f t="shared" si="7"/>
        <v>40C2C</v>
      </c>
      <c r="AE31" s="211"/>
      <c r="AF31" s="95" t="str">
        <f t="shared" si="73"/>
        <v>00</v>
      </c>
      <c r="AG31" s="99" t="str">
        <f t="shared" si="9"/>
        <v>51</v>
      </c>
      <c r="AH31" s="99" t="str">
        <f t="shared" si="10"/>
        <v>31</v>
      </c>
      <c r="AI31" s="99" t="str">
        <f t="shared" si="11"/>
        <v>4F</v>
      </c>
      <c r="AJ31" s="84">
        <f t="shared" si="12"/>
        <v>20</v>
      </c>
      <c r="AK31" s="99" t="str">
        <f t="shared" si="13"/>
        <v>59</v>
      </c>
      <c r="AL31" s="101" t="str">
        <f t="shared" si="14"/>
        <v>山军</v>
      </c>
      <c r="AM31" s="102" t="str">
        <f t="shared" si="15"/>
        <v>2</v>
      </c>
      <c r="AN31" s="99" t="str">
        <f t="shared" si="16"/>
        <v>5</v>
      </c>
      <c r="AO31" s="108">
        <f t="shared" si="17"/>
        <v>0</v>
      </c>
      <c r="AP31" s="108">
        <f t="shared" si="18"/>
        <v>4</v>
      </c>
      <c r="AQ31" s="109">
        <f t="shared" si="19"/>
        <v>3</v>
      </c>
      <c r="AR31" s="110" t="str">
        <f t="shared" si="20"/>
        <v>36</v>
      </c>
      <c r="AS31" s="211"/>
      <c r="AT31" s="111" t="s">
        <v>181</v>
      </c>
      <c r="AU31" s="213"/>
      <c r="AV31" s="111">
        <v>0</v>
      </c>
      <c r="DD31" s="70" t="str">
        <f>LOOKUP(C31,全武将名字!$B$3:$B$257,全武将名字!$B$3:$B$257)</f>
        <v>白云托</v>
      </c>
      <c r="DE31" s="70">
        <f t="shared" si="52"/>
        <v>1</v>
      </c>
    </row>
    <row r="32" spans="1:109">
      <c r="A32" s="59" t="str">
        <f t="shared" si="0"/>
        <v>1C</v>
      </c>
      <c r="B32" s="19">
        <v>28</v>
      </c>
      <c r="C32" s="19" t="s">
        <v>772</v>
      </c>
      <c r="D32" s="67" t="str">
        <f t="shared" si="1"/>
        <v>205A</v>
      </c>
      <c r="E32" s="67">
        <f t="shared" si="45"/>
        <v>8282</v>
      </c>
      <c r="F32" s="67" t="str">
        <f t="shared" si="2"/>
        <v>929C</v>
      </c>
      <c r="G32" s="67">
        <f t="shared" si="46"/>
        <v>37532</v>
      </c>
      <c r="H32" s="67" t="str">
        <f t="shared" si="3"/>
        <v>2290</v>
      </c>
      <c r="I32" s="67">
        <f t="shared" si="47"/>
        <v>8848</v>
      </c>
      <c r="J32" s="79">
        <v>5</v>
      </c>
      <c r="K32" s="84" t="str">
        <f t="shared" si="4"/>
        <v>9C</v>
      </c>
      <c r="L32" s="79">
        <f t="shared" si="48"/>
        <v>156</v>
      </c>
      <c r="M32" s="84" t="str">
        <f t="shared" si="5"/>
        <v>92</v>
      </c>
      <c r="N32" s="79">
        <f t="shared" si="6"/>
        <v>146.609375</v>
      </c>
      <c r="O32" s="211"/>
      <c r="P32" s="85" t="str">
        <f>LOOKUP(C32,全武将名字!$B$3:$B$257,全武将名字!$H$3:$H$257)</f>
        <v>8A</v>
      </c>
      <c r="Q32" s="85">
        <f>LOOKUP(C32,全武将名字!$B$3:$B$257,全武将名字!$I$3:$I$257)</f>
        <v>50</v>
      </c>
      <c r="R32" s="85">
        <f>LOOKUP(C32,全武将名字!$B$3:$B$257,全武将名字!$J$3:$J$257)</f>
        <v>52</v>
      </c>
      <c r="S32" s="85">
        <f>LOOKUP(C32,全武将名字!$B$3:$B$257,全武将名字!$K$3:$K$257)</f>
        <v>70</v>
      </c>
      <c r="T32" s="79" t="s">
        <v>83</v>
      </c>
      <c r="U32" s="87" t="str">
        <f>LOOKUP(C32,武将属性排列!$C$1:$C$255,武将属性排列!$D$1:$D$255)</f>
        <v>出仕</v>
      </c>
      <c r="V32" s="88">
        <f>LOOKUP(C32,武将属性排列!$C$1:$C$255,武将属性排列!$E$1:$E$255)</f>
        <v>64</v>
      </c>
      <c r="W32" s="88">
        <f>LOOKUP(C32,武将属性排列!$C$1:$C$255,武将属性排列!$F$1:$F$255)</f>
        <v>59</v>
      </c>
      <c r="X32" s="88">
        <f>LOOKUP(C32,武将属性排列!$C$1:$C$255,武将属性排列!$G$1:$G$255)</f>
        <v>46</v>
      </c>
      <c r="Y32" s="88">
        <f>LOOKUP(C32,武将属性排列!$C$1:$C$255,武将属性排列!$I$1:$I$255)</f>
        <v>89</v>
      </c>
      <c r="Z32" s="93">
        <f>LOOKUP(C32,武将属性排列!$C$1:$C$255,武将属性排列!$K$1:$K$255)</f>
        <v>0</v>
      </c>
      <c r="AA32" s="93">
        <f t="shared" si="72"/>
        <v>500</v>
      </c>
      <c r="AB32" s="88">
        <f>LOOKUP(C32,武将属性排列!$C$1:$C$255,武将属性排列!$O$1:$O$255)</f>
        <v>39</v>
      </c>
      <c r="AC32" s="94">
        <f t="shared" si="49"/>
        <v>265268</v>
      </c>
      <c r="AD32" s="94" t="str">
        <f t="shared" si="7"/>
        <v>40C34</v>
      </c>
      <c r="AE32" s="211"/>
      <c r="AF32" s="95" t="str">
        <f t="shared" si="73"/>
        <v>00</v>
      </c>
      <c r="AG32" s="99" t="str">
        <f t="shared" si="9"/>
        <v>40</v>
      </c>
      <c r="AH32" s="99" t="str">
        <f t="shared" si="10"/>
        <v>3B</v>
      </c>
      <c r="AI32" s="99" t="str">
        <f t="shared" si="11"/>
        <v>2E</v>
      </c>
      <c r="AJ32" s="84">
        <f t="shared" si="12"/>
        <v>40</v>
      </c>
      <c r="AK32" s="99" t="str">
        <f t="shared" si="13"/>
        <v>59</v>
      </c>
      <c r="AL32" s="101" t="str">
        <f t="shared" si="14"/>
        <v>平军</v>
      </c>
      <c r="AM32" s="102" t="str">
        <f t="shared" si="15"/>
        <v>0</v>
      </c>
      <c r="AN32" s="99" t="str">
        <f t="shared" si="16"/>
        <v>5</v>
      </c>
      <c r="AO32" s="108">
        <f t="shared" si="17"/>
        <v>0</v>
      </c>
      <c r="AP32" s="108">
        <f t="shared" si="18"/>
        <v>3</v>
      </c>
      <c r="AQ32" s="109">
        <f t="shared" si="19"/>
        <v>1</v>
      </c>
      <c r="AR32" s="110" t="str">
        <f t="shared" si="20"/>
        <v>27</v>
      </c>
      <c r="AS32" s="211"/>
      <c r="AT32" s="111" t="s">
        <v>181</v>
      </c>
      <c r="AU32" s="213"/>
      <c r="AV32" s="111">
        <v>14</v>
      </c>
      <c r="DD32" s="70" t="str">
        <f>LOOKUP(C32,全武将名字!$B$3:$B$257,全武将名字!$B$3:$B$257)</f>
        <v>达里麻</v>
      </c>
      <c r="DE32" s="70">
        <f t="shared" si="52"/>
        <v>1</v>
      </c>
    </row>
    <row r="33" spans="1:109">
      <c r="A33" s="59" t="str">
        <f t="shared" si="0"/>
        <v>1D</v>
      </c>
      <c r="B33" s="19">
        <v>29</v>
      </c>
      <c r="C33" s="19" t="s">
        <v>985</v>
      </c>
      <c r="D33" s="67" t="str">
        <f t="shared" si="1"/>
        <v>205C</v>
      </c>
      <c r="E33" s="67">
        <f t="shared" si="45"/>
        <v>8284</v>
      </c>
      <c r="F33" s="67" t="str">
        <f t="shared" si="2"/>
        <v>92A1</v>
      </c>
      <c r="G33" s="67">
        <f t="shared" si="46"/>
        <v>37537</v>
      </c>
      <c r="H33" s="67" t="str">
        <f t="shared" si="3"/>
        <v>2295</v>
      </c>
      <c r="I33" s="67">
        <f t="shared" si="47"/>
        <v>8853</v>
      </c>
      <c r="J33" s="79">
        <v>5</v>
      </c>
      <c r="K33" s="84" t="str">
        <f t="shared" si="4"/>
        <v>A1</v>
      </c>
      <c r="L33" s="79">
        <f t="shared" si="48"/>
        <v>161</v>
      </c>
      <c r="M33" s="84" t="str">
        <f t="shared" si="5"/>
        <v>92</v>
      </c>
      <c r="N33" s="79">
        <f t="shared" si="6"/>
        <v>146.62890625</v>
      </c>
      <c r="O33" s="211"/>
      <c r="P33" s="85" t="str">
        <f>LOOKUP(C33,全武将名字!$B$3:$B$257,全武将名字!$H$3:$H$257)</f>
        <v>EE</v>
      </c>
      <c r="Q33" s="85" t="str">
        <f>LOOKUP(C33,全武将名字!$B$3:$B$257,全武将名字!$I$3:$I$257)</f>
        <v>5A</v>
      </c>
      <c r="R33" s="85" t="str">
        <f>LOOKUP(C33,全武将名字!$B$3:$B$257,全武将名字!$J$3:$J$257)</f>
        <v>7A</v>
      </c>
      <c r="S33" s="85" t="str">
        <f>LOOKUP(C33,全武将名字!$B$3:$B$257,全武将名字!$K$3:$K$257)</f>
        <v>5C</v>
      </c>
      <c r="T33" s="79" t="s">
        <v>83</v>
      </c>
      <c r="U33" s="87" t="str">
        <f>LOOKUP(C33,武将属性排列!$C$1:$C$255,武将属性排列!$D$1:$D$255)</f>
        <v>出仕</v>
      </c>
      <c r="V33" s="88">
        <f>LOOKUP(C33,武将属性排列!$C$1:$C$255,武将属性排列!$E$1:$E$255)</f>
        <v>63</v>
      </c>
      <c r="W33" s="88">
        <f>LOOKUP(C33,武将属性排列!$C$1:$C$255,武将属性排列!$F$1:$F$255)</f>
        <v>82</v>
      </c>
      <c r="X33" s="88">
        <f>LOOKUP(C33,武将属性排列!$C$1:$C$255,武将属性排列!$G$1:$G$255)</f>
        <v>74</v>
      </c>
      <c r="Y33" s="88">
        <f>LOOKUP(C33,武将属性排列!$C$1:$C$255,武将属性排列!$I$1:$I$255)</f>
        <v>89</v>
      </c>
      <c r="Z33" s="93">
        <f>LOOKUP(C33,武将属性排列!$C$1:$C$255,武将属性排列!$K$1:$K$255)</f>
        <v>0</v>
      </c>
      <c r="AA33" s="93">
        <f t="shared" si="72"/>
        <v>500</v>
      </c>
      <c r="AB33" s="88">
        <f>LOOKUP(C33,武将属性排列!$C$1:$C$255,武将属性排列!$O$1:$O$255)</f>
        <v>63</v>
      </c>
      <c r="AC33" s="94">
        <f t="shared" si="49"/>
        <v>265276</v>
      </c>
      <c r="AD33" s="94" t="str">
        <f t="shared" si="7"/>
        <v>40C3C</v>
      </c>
      <c r="AE33" s="211"/>
      <c r="AF33" s="95" t="str">
        <f t="shared" si="73"/>
        <v>00</v>
      </c>
      <c r="AG33" s="99" t="str">
        <f t="shared" si="9"/>
        <v>3F</v>
      </c>
      <c r="AH33" s="99" t="str">
        <f t="shared" si="10"/>
        <v>52</v>
      </c>
      <c r="AI33" s="99" t="str">
        <f t="shared" si="11"/>
        <v>4A</v>
      </c>
      <c r="AJ33" s="84">
        <f t="shared" si="12"/>
        <v>20</v>
      </c>
      <c r="AK33" s="99" t="str">
        <f t="shared" si="13"/>
        <v>59</v>
      </c>
      <c r="AL33" s="101" t="str">
        <f t="shared" si="14"/>
        <v>平军</v>
      </c>
      <c r="AM33" s="102" t="str">
        <f t="shared" si="15"/>
        <v>0</v>
      </c>
      <c r="AN33" s="99" t="str">
        <f t="shared" si="16"/>
        <v>5</v>
      </c>
      <c r="AO33" s="108">
        <f t="shared" si="17"/>
        <v>0</v>
      </c>
      <c r="AP33" s="108">
        <f t="shared" si="18"/>
        <v>4</v>
      </c>
      <c r="AQ33" s="109">
        <f t="shared" si="19"/>
        <v>3</v>
      </c>
      <c r="AR33" s="110" t="str">
        <f t="shared" si="20"/>
        <v>3F</v>
      </c>
      <c r="AS33" s="211"/>
      <c r="AT33" s="111" t="s">
        <v>181</v>
      </c>
      <c r="AU33" s="213"/>
      <c r="AV33" s="111">
        <v>28</v>
      </c>
      <c r="DD33" s="70" t="str">
        <f>LOOKUP(C33,全武将名字!$B$3:$B$257,全武将名字!$B$3:$B$257)</f>
        <v>左都玉</v>
      </c>
      <c r="DE33" s="70">
        <f t="shared" si="52"/>
        <v>1</v>
      </c>
    </row>
    <row r="34" spans="1:109">
      <c r="A34" s="59" t="str">
        <f t="shared" si="0"/>
        <v>1E</v>
      </c>
      <c r="B34" s="19">
        <v>30</v>
      </c>
      <c r="C34" s="19" t="s">
        <v>859</v>
      </c>
      <c r="D34" s="67" t="str">
        <f t="shared" si="1"/>
        <v>205E</v>
      </c>
      <c r="E34" s="67">
        <f t="shared" si="45"/>
        <v>8286</v>
      </c>
      <c r="F34" s="67" t="str">
        <f t="shared" si="2"/>
        <v>92A6</v>
      </c>
      <c r="G34" s="67">
        <f t="shared" si="46"/>
        <v>37542</v>
      </c>
      <c r="H34" s="67" t="str">
        <f t="shared" si="3"/>
        <v>229A</v>
      </c>
      <c r="I34" s="67">
        <f t="shared" si="47"/>
        <v>8858</v>
      </c>
      <c r="J34" s="79">
        <v>5</v>
      </c>
      <c r="K34" s="84" t="str">
        <f t="shared" si="4"/>
        <v>A6</v>
      </c>
      <c r="L34" s="79">
        <f t="shared" si="48"/>
        <v>166</v>
      </c>
      <c r="M34" s="84" t="str">
        <f t="shared" si="5"/>
        <v>92</v>
      </c>
      <c r="N34" s="79">
        <f t="shared" si="6"/>
        <v>146.6484375</v>
      </c>
      <c r="O34" s="211"/>
      <c r="P34" s="85">
        <f>LOOKUP(C34,全武将名字!$B$3:$B$257,全武将名字!$H$3:$H$257)</f>
        <v>93</v>
      </c>
      <c r="Q34" s="85">
        <f>LOOKUP(C34,全武将名字!$B$3:$B$257,全武将名字!$I$3:$I$257)</f>
        <v>54</v>
      </c>
      <c r="R34" s="85">
        <f>LOOKUP(C34,全武将名字!$B$3:$B$257,全武将名字!$J$3:$J$257)</f>
        <v>56</v>
      </c>
      <c r="S34" s="85" t="str">
        <f>LOOKUP(C34,全武将名字!$B$3:$B$257,全武将名字!$K$3:$K$257)</f>
        <v>FF</v>
      </c>
      <c r="T34" s="79" t="s">
        <v>83</v>
      </c>
      <c r="U34" s="87" t="str">
        <f>LOOKUP(C34,武将属性排列!$C$1:$C$255,武将属性排列!$D$1:$D$255)</f>
        <v>出仕</v>
      </c>
      <c r="V34" s="88">
        <f>LOOKUP(C34,武将属性排列!$C$1:$C$255,武将属性排列!$E$1:$E$255)</f>
        <v>91</v>
      </c>
      <c r="W34" s="88">
        <f>LOOKUP(C34,武将属性排列!$C$1:$C$255,武将属性排列!$F$1:$F$255)</f>
        <v>56</v>
      </c>
      <c r="X34" s="88">
        <f>LOOKUP(C34,武将属性排列!$C$1:$C$255,武将属性排列!$G$1:$G$255)</f>
        <v>89</v>
      </c>
      <c r="Y34" s="88">
        <f>LOOKUP(C34,武将属性排列!$C$1:$C$255,武将属性排列!$I$1:$I$255)</f>
        <v>89</v>
      </c>
      <c r="Z34" s="93">
        <f>LOOKUP(C34,武将属性排列!$C$1:$C$255,武将属性排列!$K$1:$K$255)</f>
        <v>2</v>
      </c>
      <c r="AA34" s="93">
        <f t="shared" si="72"/>
        <v>500</v>
      </c>
      <c r="AB34" s="88">
        <f>LOOKUP(C34,武将属性排列!$C$1:$C$255,武将属性排列!$O$1:$O$255)</f>
        <v>66</v>
      </c>
      <c r="AC34" s="94">
        <f t="shared" si="49"/>
        <v>265284</v>
      </c>
      <c r="AD34" s="94" t="str">
        <f t="shared" si="7"/>
        <v>40C44</v>
      </c>
      <c r="AE34" s="211"/>
      <c r="AF34" s="95" t="str">
        <f t="shared" si="73"/>
        <v>00</v>
      </c>
      <c r="AG34" s="99" t="str">
        <f t="shared" si="9"/>
        <v>5B</v>
      </c>
      <c r="AH34" s="99" t="str">
        <f t="shared" si="10"/>
        <v>38</v>
      </c>
      <c r="AI34" s="99" t="str">
        <f t="shared" si="11"/>
        <v>59</v>
      </c>
      <c r="AJ34" s="84">
        <f t="shared" si="12"/>
        <v>20</v>
      </c>
      <c r="AK34" s="99" t="str">
        <f t="shared" si="13"/>
        <v>59</v>
      </c>
      <c r="AL34" s="101" t="str">
        <f t="shared" si="14"/>
        <v>山军</v>
      </c>
      <c r="AM34" s="102" t="str">
        <f t="shared" si="15"/>
        <v>2</v>
      </c>
      <c r="AN34" s="99" t="str">
        <f t="shared" si="16"/>
        <v>5</v>
      </c>
      <c r="AO34" s="108">
        <f t="shared" si="17"/>
        <v>0</v>
      </c>
      <c r="AP34" s="108">
        <f t="shared" si="18"/>
        <v>3</v>
      </c>
      <c r="AQ34" s="109">
        <f t="shared" si="19"/>
        <v>3</v>
      </c>
      <c r="AR34" s="110" t="str">
        <f t="shared" si="20"/>
        <v>42</v>
      </c>
      <c r="AS34" s="211"/>
      <c r="AT34" s="111">
        <v>10</v>
      </c>
      <c r="AU34" s="213"/>
      <c r="AV34" s="111">
        <v>0</v>
      </c>
      <c r="DD34" s="70" t="str">
        <f>LOOKUP(C34,全武将名字!$B$3:$B$257,全武将名字!$B$3:$B$257)</f>
        <v>罗彪</v>
      </c>
      <c r="DE34" s="70">
        <f t="shared" si="52"/>
        <v>1</v>
      </c>
    </row>
    <row r="35" spans="1:109">
      <c r="A35" s="59" t="str">
        <f t="shared" si="0"/>
        <v>1F</v>
      </c>
      <c r="B35" s="19">
        <v>31</v>
      </c>
      <c r="C35" s="19" t="s">
        <v>854</v>
      </c>
      <c r="D35" s="67" t="str">
        <f t="shared" si="1"/>
        <v>2060</v>
      </c>
      <c r="E35" s="67">
        <f t="shared" si="45"/>
        <v>8288</v>
      </c>
      <c r="F35" s="67" t="str">
        <f t="shared" si="2"/>
        <v>92AB</v>
      </c>
      <c r="G35" s="67">
        <f t="shared" si="46"/>
        <v>37547</v>
      </c>
      <c r="H35" s="67" t="str">
        <f t="shared" si="3"/>
        <v>229F</v>
      </c>
      <c r="I35" s="67">
        <f t="shared" si="47"/>
        <v>8863</v>
      </c>
      <c r="J35" s="79">
        <v>5</v>
      </c>
      <c r="K35" s="84" t="str">
        <f t="shared" si="4"/>
        <v>AB</v>
      </c>
      <c r="L35" s="79">
        <f t="shared" si="48"/>
        <v>171</v>
      </c>
      <c r="M35" s="84" t="str">
        <f t="shared" si="5"/>
        <v>92</v>
      </c>
      <c r="N35" s="79">
        <f t="shared" si="6"/>
        <v>146.66796875</v>
      </c>
      <c r="O35" s="211"/>
      <c r="P35" s="85">
        <f>LOOKUP(C35,全武将名字!$B$3:$B$257,全武将名字!$H$3:$H$257)</f>
        <v>93</v>
      </c>
      <c r="Q35" s="85" t="str">
        <f>LOOKUP(C35,全武将名字!$B$3:$B$257,全武将名字!$I$3:$I$257)</f>
        <v>5A</v>
      </c>
      <c r="R35" s="85">
        <f>LOOKUP(C35,全武将名字!$B$3:$B$257,全武将名字!$J$3:$J$257)</f>
        <v>78</v>
      </c>
      <c r="S35" s="85" t="str">
        <f>LOOKUP(C35,全武将名字!$B$3:$B$257,全武将名字!$K$3:$K$257)</f>
        <v>FF</v>
      </c>
      <c r="T35" s="79" t="s">
        <v>83</v>
      </c>
      <c r="U35" s="87" t="str">
        <f>LOOKUP(C35,武将属性排列!$C$1:$C$255,武将属性排列!$D$1:$D$255)</f>
        <v>出仕</v>
      </c>
      <c r="V35" s="88">
        <f>LOOKUP(C35,武将属性排列!$C$1:$C$255,武将属性排列!$E$1:$E$255)</f>
        <v>98</v>
      </c>
      <c r="W35" s="88">
        <f>LOOKUP(C35,武将属性排列!$C$1:$C$255,武将属性排列!$F$1:$F$255)</f>
        <v>64</v>
      </c>
      <c r="X35" s="88">
        <f>LOOKUP(C35,武将属性排列!$C$1:$C$255,武将属性排列!$G$1:$G$255)</f>
        <v>97</v>
      </c>
      <c r="Y35" s="88">
        <f>LOOKUP(C35,武将属性排列!$C$1:$C$255,武将属性排列!$I$1:$I$255)</f>
        <v>88</v>
      </c>
      <c r="Z35" s="93">
        <f>LOOKUP(C35,武将属性排列!$C$1:$C$255,武将属性排列!$K$1:$K$255)</f>
        <v>2</v>
      </c>
      <c r="AA35" s="93">
        <f t="shared" si="72"/>
        <v>500</v>
      </c>
      <c r="AB35" s="88">
        <f>LOOKUP(C35,武将属性排列!$C$1:$C$255,武将属性排列!$O$1:$O$255)</f>
        <v>60</v>
      </c>
      <c r="AC35" s="94">
        <f t="shared" si="49"/>
        <v>265292</v>
      </c>
      <c r="AD35" s="94" t="str">
        <f t="shared" si="7"/>
        <v>40C4C</v>
      </c>
      <c r="AE35" s="211"/>
      <c r="AF35" s="95" t="str">
        <f t="shared" si="73"/>
        <v>00</v>
      </c>
      <c r="AG35" s="99" t="str">
        <f t="shared" si="9"/>
        <v>62</v>
      </c>
      <c r="AH35" s="99" t="str">
        <f t="shared" si="10"/>
        <v>40</v>
      </c>
      <c r="AI35" s="99" t="str">
        <f t="shared" si="11"/>
        <v>61</v>
      </c>
      <c r="AJ35" s="84">
        <f t="shared" si="12"/>
        <v>10</v>
      </c>
      <c r="AK35" s="99" t="str">
        <f t="shared" si="13"/>
        <v>58</v>
      </c>
      <c r="AL35" s="101" t="str">
        <f t="shared" si="14"/>
        <v>山军</v>
      </c>
      <c r="AM35" s="102" t="str">
        <f t="shared" si="15"/>
        <v>2</v>
      </c>
      <c r="AN35" s="99" t="str">
        <f t="shared" si="16"/>
        <v>5</v>
      </c>
      <c r="AO35" s="108">
        <f t="shared" si="17"/>
        <v>0</v>
      </c>
      <c r="AP35" s="108">
        <f t="shared" si="18"/>
        <v>4</v>
      </c>
      <c r="AQ35" s="109">
        <f t="shared" si="19"/>
        <v>4</v>
      </c>
      <c r="AR35" s="110" t="str">
        <f t="shared" si="20"/>
        <v>3C</v>
      </c>
      <c r="AS35" s="211"/>
      <c r="AT35" s="111">
        <v>10</v>
      </c>
      <c r="AU35" s="213"/>
      <c r="AV35" s="111">
        <v>14</v>
      </c>
      <c r="DD35" s="70" t="str">
        <f>LOOKUP(C35,全武将名字!$B$3:$B$257,全武将名字!$B$3:$B$257)</f>
        <v>吕具</v>
      </c>
      <c r="DE35" s="70">
        <f t="shared" si="52"/>
        <v>1</v>
      </c>
    </row>
    <row r="36" spans="1:109">
      <c r="A36" s="59" t="str">
        <f t="shared" si="0"/>
        <v>20</v>
      </c>
      <c r="B36" s="19">
        <v>32</v>
      </c>
      <c r="C36" s="19" t="s">
        <v>957</v>
      </c>
      <c r="D36" s="67" t="str">
        <f t="shared" si="1"/>
        <v>2062</v>
      </c>
      <c r="E36" s="67">
        <f t="shared" si="45"/>
        <v>8290</v>
      </c>
      <c r="F36" s="67" t="str">
        <f t="shared" si="2"/>
        <v>92B0</v>
      </c>
      <c r="G36" s="67">
        <f t="shared" si="46"/>
        <v>37552</v>
      </c>
      <c r="H36" s="67" t="str">
        <f t="shared" si="3"/>
        <v>22A4</v>
      </c>
      <c r="I36" s="67">
        <f t="shared" si="47"/>
        <v>8868</v>
      </c>
      <c r="J36" s="79">
        <v>5</v>
      </c>
      <c r="K36" s="84" t="str">
        <f t="shared" si="4"/>
        <v>B0</v>
      </c>
      <c r="L36" s="79">
        <f t="shared" si="48"/>
        <v>176</v>
      </c>
      <c r="M36" s="84" t="str">
        <f t="shared" si="5"/>
        <v>92</v>
      </c>
      <c r="N36" s="79">
        <f t="shared" si="6"/>
        <v>146.6875</v>
      </c>
      <c r="O36" s="211"/>
      <c r="P36" s="85" t="str">
        <f>LOOKUP(C36,全武将名字!$B$3:$B$257,全武将名字!$H$3:$H$257)</f>
        <v>ED</v>
      </c>
      <c r="Q36" s="85">
        <f>LOOKUP(C36,全武将名字!$B$3:$B$257,全武将名字!$I$3:$I$257)</f>
        <v>50</v>
      </c>
      <c r="R36" s="85">
        <f>LOOKUP(C36,全武将名字!$B$3:$B$257,全武将名字!$J$3:$J$257)</f>
        <v>56</v>
      </c>
      <c r="S36" s="85">
        <f>LOOKUP(C36,全武将名字!$B$3:$B$257,全武将名字!$K$3:$K$257)</f>
        <v>74</v>
      </c>
      <c r="T36" s="79" t="s">
        <v>83</v>
      </c>
      <c r="U36" s="87" t="str">
        <f>LOOKUP(C36,武将属性排列!$C$1:$C$255,武将属性排列!$D$1:$D$255)</f>
        <v>出仕</v>
      </c>
      <c r="V36" s="88">
        <f>LOOKUP(C36,武将属性排列!$C$1:$C$255,武将属性排列!$E$1:$E$255)</f>
        <v>72</v>
      </c>
      <c r="W36" s="88">
        <f>LOOKUP(C36,武将属性排列!$C$1:$C$255,武将属性排列!$F$1:$F$255)</f>
        <v>96</v>
      </c>
      <c r="X36" s="88">
        <f>LOOKUP(C36,武将属性排列!$C$1:$C$255,武将属性排列!$G$1:$G$255)</f>
        <v>69</v>
      </c>
      <c r="Y36" s="88">
        <f>LOOKUP(C36,武将属性排列!$C$1:$C$255,武将属性排列!$I$1:$I$255)</f>
        <v>88</v>
      </c>
      <c r="Z36" s="93">
        <f>LOOKUP(C36,武将属性排列!$C$1:$C$255,武将属性排列!$K$1:$K$255)</f>
        <v>2</v>
      </c>
      <c r="AA36" s="93">
        <f t="shared" si="72"/>
        <v>500</v>
      </c>
      <c r="AB36" s="88">
        <f>LOOKUP(C36,武将属性排列!$C$1:$C$255,武将属性排列!$O$1:$O$255)</f>
        <v>68</v>
      </c>
      <c r="AC36" s="94">
        <f t="shared" si="49"/>
        <v>265300</v>
      </c>
      <c r="AD36" s="94" t="str">
        <f t="shared" si="7"/>
        <v>40C54</v>
      </c>
      <c r="AE36" s="211"/>
      <c r="AF36" s="95" t="str">
        <f t="shared" si="73"/>
        <v>00</v>
      </c>
      <c r="AG36" s="99" t="str">
        <f t="shared" si="9"/>
        <v>48</v>
      </c>
      <c r="AH36" s="99" t="str">
        <f t="shared" si="10"/>
        <v>60</v>
      </c>
      <c r="AI36" s="99" t="str">
        <f t="shared" si="11"/>
        <v>45</v>
      </c>
      <c r="AJ36" s="84">
        <f t="shared" si="12"/>
        <v>30</v>
      </c>
      <c r="AK36" s="99" t="str">
        <f t="shared" si="13"/>
        <v>58</v>
      </c>
      <c r="AL36" s="101" t="str">
        <f t="shared" si="14"/>
        <v>山军</v>
      </c>
      <c r="AM36" s="102" t="str">
        <f t="shared" si="15"/>
        <v>2</v>
      </c>
      <c r="AN36" s="99" t="str">
        <f t="shared" si="16"/>
        <v>5</v>
      </c>
      <c r="AO36" s="108">
        <f t="shared" si="17"/>
        <v>0</v>
      </c>
      <c r="AP36" s="108">
        <f t="shared" si="18"/>
        <v>3</v>
      </c>
      <c r="AQ36" s="109">
        <f t="shared" si="19"/>
        <v>2</v>
      </c>
      <c r="AR36" s="110" t="str">
        <f t="shared" si="20"/>
        <v>44</v>
      </c>
      <c r="AS36" s="211"/>
      <c r="AT36" s="111">
        <v>10</v>
      </c>
      <c r="AU36" s="213"/>
      <c r="AV36" s="111">
        <v>28</v>
      </c>
      <c r="DD36" s="70" t="str">
        <f>LOOKUP(C36,全武将名字!$B$3:$B$257,全武将名字!$B$3:$B$257)</f>
        <v>张和卞</v>
      </c>
      <c r="DE36" s="70">
        <f t="shared" si="52"/>
        <v>1</v>
      </c>
    </row>
    <row r="37" spans="1:109">
      <c r="A37" s="59" t="str">
        <f t="shared" si="0"/>
        <v>21</v>
      </c>
      <c r="B37" s="19">
        <v>33</v>
      </c>
      <c r="C37" s="19" t="s">
        <v>780</v>
      </c>
      <c r="D37" s="67" t="str">
        <f t="shared" si="1"/>
        <v>2064</v>
      </c>
      <c r="E37" s="67">
        <f t="shared" si="45"/>
        <v>8292</v>
      </c>
      <c r="F37" s="67" t="str">
        <f t="shared" si="2"/>
        <v>92B5</v>
      </c>
      <c r="G37" s="67">
        <f t="shared" si="46"/>
        <v>37557</v>
      </c>
      <c r="H37" s="67" t="str">
        <f t="shared" si="3"/>
        <v>22A9</v>
      </c>
      <c r="I37" s="67">
        <f t="shared" si="47"/>
        <v>8873</v>
      </c>
      <c r="J37" s="79">
        <v>5</v>
      </c>
      <c r="K37" s="84" t="str">
        <f t="shared" si="4"/>
        <v>B5</v>
      </c>
      <c r="L37" s="79">
        <f t="shared" si="48"/>
        <v>181</v>
      </c>
      <c r="M37" s="84" t="str">
        <f t="shared" si="5"/>
        <v>92</v>
      </c>
      <c r="N37" s="79">
        <f t="shared" si="6"/>
        <v>146.70703125</v>
      </c>
      <c r="O37" s="211"/>
      <c r="P37" s="85" t="str">
        <f>LOOKUP(C37,全武将名字!$B$3:$B$257,全武将名字!$H$3:$H$257)</f>
        <v>8A</v>
      </c>
      <c r="Q37" s="85">
        <f>LOOKUP(C37,全武将名字!$B$3:$B$257,全武将名字!$I$3:$I$257)</f>
        <v>78</v>
      </c>
      <c r="R37" s="85" t="str">
        <f>LOOKUP(C37,全武将名字!$B$3:$B$257,全武将名字!$J$3:$J$257)</f>
        <v>5E</v>
      </c>
      <c r="S37" s="85" t="str">
        <f>LOOKUP(C37,全武将名字!$B$3:$B$257,全武将名字!$K$3:$K$257)</f>
        <v>7C</v>
      </c>
      <c r="T37" s="79" t="s">
        <v>83</v>
      </c>
      <c r="U37" s="87" t="str">
        <f>LOOKUP(C37,武将属性排列!$C$1:$C$255,武将属性排列!$D$1:$D$255)</f>
        <v>出仕</v>
      </c>
      <c r="V37" s="88">
        <f>LOOKUP(C37,武将属性排列!$C$1:$C$255,武将属性排列!$E$1:$E$255)</f>
        <v>86</v>
      </c>
      <c r="W37" s="88">
        <f>LOOKUP(C37,武将属性排列!$C$1:$C$255,武将属性排列!$F$1:$F$255)</f>
        <v>59</v>
      </c>
      <c r="X37" s="88">
        <f>LOOKUP(C37,武将属性排列!$C$1:$C$255,武将属性排列!$G$1:$G$255)</f>
        <v>80</v>
      </c>
      <c r="Y37" s="88">
        <f>LOOKUP(C37,武将属性排列!$C$1:$C$255,武将属性排列!$I$1:$I$255)</f>
        <v>88</v>
      </c>
      <c r="Z37" s="93">
        <f>LOOKUP(C37,武将属性排列!$C$1:$C$255,武将属性排列!$K$1:$K$255)</f>
        <v>1</v>
      </c>
      <c r="AA37" s="93">
        <f t="shared" si="72"/>
        <v>500</v>
      </c>
      <c r="AB37" s="88">
        <f>LOOKUP(C37,武将属性排列!$C$1:$C$255,武将属性排列!$O$1:$O$255)</f>
        <v>74</v>
      </c>
      <c r="AC37" s="94">
        <f t="shared" si="49"/>
        <v>265308</v>
      </c>
      <c r="AD37" s="94" t="str">
        <f t="shared" si="7"/>
        <v>40C5C</v>
      </c>
      <c r="AE37" s="211"/>
      <c r="AF37" s="95" t="str">
        <f t="shared" si="73"/>
        <v>00</v>
      </c>
      <c r="AG37" s="99" t="str">
        <f t="shared" si="9"/>
        <v>56</v>
      </c>
      <c r="AH37" s="99" t="str">
        <f t="shared" si="10"/>
        <v>3B</v>
      </c>
      <c r="AI37" s="99" t="str">
        <f t="shared" si="11"/>
        <v>50</v>
      </c>
      <c r="AJ37" s="84">
        <f t="shared" si="12"/>
        <v>20</v>
      </c>
      <c r="AK37" s="99" t="str">
        <f t="shared" si="13"/>
        <v>58</v>
      </c>
      <c r="AL37" s="101" t="str">
        <f t="shared" si="14"/>
        <v>水军</v>
      </c>
      <c r="AM37" s="102" t="str">
        <f t="shared" si="15"/>
        <v>1</v>
      </c>
      <c r="AN37" s="99" t="str">
        <f t="shared" si="16"/>
        <v>5</v>
      </c>
      <c r="AO37" s="108">
        <f t="shared" si="17"/>
        <v>0</v>
      </c>
      <c r="AP37" s="108">
        <f t="shared" si="18"/>
        <v>3</v>
      </c>
      <c r="AQ37" s="109">
        <f t="shared" si="19"/>
        <v>3</v>
      </c>
      <c r="AR37" s="110" t="str">
        <f t="shared" si="20"/>
        <v>4A</v>
      </c>
      <c r="AS37" s="211"/>
      <c r="AT37" s="111">
        <v>11</v>
      </c>
      <c r="AU37" s="213"/>
      <c r="AV37" s="111">
        <v>0</v>
      </c>
      <c r="DD37" s="70" t="str">
        <f>LOOKUP(C37,全武将名字!$B$3:$B$257,全武将名字!$B$3:$B$257)</f>
        <v>丁普郎</v>
      </c>
      <c r="DE37" s="70">
        <f t="shared" si="52"/>
        <v>1</v>
      </c>
    </row>
    <row r="38" spans="1:109">
      <c r="A38" s="59" t="str">
        <f t="shared" si="0"/>
        <v>22</v>
      </c>
      <c r="B38" s="19">
        <v>34</v>
      </c>
      <c r="C38" s="19" t="s">
        <v>962</v>
      </c>
      <c r="D38" s="67" t="str">
        <f t="shared" si="1"/>
        <v>2066</v>
      </c>
      <c r="E38" s="67">
        <f t="shared" si="45"/>
        <v>8294</v>
      </c>
      <c r="F38" s="67" t="str">
        <f t="shared" si="2"/>
        <v>92BA</v>
      </c>
      <c r="G38" s="67">
        <f t="shared" si="46"/>
        <v>37562</v>
      </c>
      <c r="H38" s="67" t="str">
        <f t="shared" si="3"/>
        <v>22AE</v>
      </c>
      <c r="I38" s="67">
        <f t="shared" si="47"/>
        <v>8878</v>
      </c>
      <c r="J38" s="79">
        <v>5</v>
      </c>
      <c r="K38" s="84" t="str">
        <f t="shared" si="4"/>
        <v>BA</v>
      </c>
      <c r="L38" s="79">
        <f t="shared" si="48"/>
        <v>186</v>
      </c>
      <c r="M38" s="84" t="str">
        <f t="shared" si="5"/>
        <v>92</v>
      </c>
      <c r="N38" s="79">
        <f t="shared" si="6"/>
        <v>146.7265625</v>
      </c>
      <c r="O38" s="211"/>
      <c r="P38" s="85" t="str">
        <f>LOOKUP(C38,全武将名字!$B$3:$B$257,全武将名字!$H$3:$H$257)</f>
        <v>FD</v>
      </c>
      <c r="Q38" s="85">
        <f>LOOKUP(C38,全武将名字!$B$3:$B$257,全武将名字!$I$3:$I$257)</f>
        <v>50</v>
      </c>
      <c r="R38" s="85">
        <f>LOOKUP(C38,全武将名字!$B$3:$B$257,全武将名字!$J$3:$J$257)</f>
        <v>54</v>
      </c>
      <c r="S38" s="85">
        <f>LOOKUP(C38,全武将名字!$B$3:$B$257,全武将名字!$K$3:$K$257)</f>
        <v>76</v>
      </c>
      <c r="T38" s="79" t="s">
        <v>83</v>
      </c>
      <c r="U38" s="87" t="str">
        <f>LOOKUP(C38,武将属性排列!$C$1:$C$255,武将属性排列!$D$1:$D$255)</f>
        <v>出仕</v>
      </c>
      <c r="V38" s="88">
        <f>LOOKUP(C38,武将属性排列!$C$1:$C$255,武将属性排列!$E$1:$E$255)</f>
        <v>85</v>
      </c>
      <c r="W38" s="88">
        <f>LOOKUP(C38,武将属性排列!$C$1:$C$255,武将属性排列!$F$1:$F$255)</f>
        <v>70</v>
      </c>
      <c r="X38" s="88">
        <f>LOOKUP(C38,武将属性排列!$C$1:$C$255,武将属性排列!$G$1:$G$255)</f>
        <v>77</v>
      </c>
      <c r="Y38" s="88">
        <f>LOOKUP(C38,武将属性排列!$C$1:$C$255,武将属性排列!$I$1:$I$255)</f>
        <v>88</v>
      </c>
      <c r="Z38" s="93">
        <f>LOOKUP(C38,武将属性排列!$C$1:$C$255,武将属性排列!$K$1:$K$255)</f>
        <v>0</v>
      </c>
      <c r="AA38" s="93">
        <f t="shared" si="72"/>
        <v>500</v>
      </c>
      <c r="AB38" s="88">
        <f>LOOKUP(C38,武将属性排列!$C$1:$C$255,武将属性排列!$O$1:$O$255)</f>
        <v>60</v>
      </c>
      <c r="AC38" s="94">
        <f t="shared" si="49"/>
        <v>265316</v>
      </c>
      <c r="AD38" s="94" t="str">
        <f t="shared" si="7"/>
        <v>40C64</v>
      </c>
      <c r="AE38" s="211"/>
      <c r="AF38" s="95" t="str">
        <f t="shared" si="73"/>
        <v>00</v>
      </c>
      <c r="AG38" s="99" t="str">
        <f t="shared" si="9"/>
        <v>55</v>
      </c>
      <c r="AH38" s="99" t="str">
        <f t="shared" si="10"/>
        <v>46</v>
      </c>
      <c r="AI38" s="99" t="str">
        <f t="shared" si="11"/>
        <v>4D</v>
      </c>
      <c r="AJ38" s="84">
        <f t="shared" si="12"/>
        <v>20</v>
      </c>
      <c r="AK38" s="99" t="str">
        <f t="shared" si="13"/>
        <v>58</v>
      </c>
      <c r="AL38" s="101" t="str">
        <f t="shared" si="14"/>
        <v>平军</v>
      </c>
      <c r="AM38" s="102" t="str">
        <f t="shared" si="15"/>
        <v>0</v>
      </c>
      <c r="AN38" s="99" t="str">
        <f t="shared" si="16"/>
        <v>5</v>
      </c>
      <c r="AO38" s="108">
        <f t="shared" si="17"/>
        <v>0</v>
      </c>
      <c r="AP38" s="108">
        <f t="shared" si="18"/>
        <v>4</v>
      </c>
      <c r="AQ38" s="109">
        <f t="shared" si="19"/>
        <v>3</v>
      </c>
      <c r="AR38" s="110" t="str">
        <f t="shared" si="20"/>
        <v>3C</v>
      </c>
      <c r="AS38" s="211"/>
      <c r="AT38" s="111">
        <v>11</v>
      </c>
      <c r="AU38" s="213"/>
      <c r="AV38" s="111">
        <v>14</v>
      </c>
      <c r="DD38" s="70" t="str">
        <f>LOOKUP(C38,全武将名字!$B$3:$B$257,全武将名字!$B$3:$B$257)</f>
        <v>张良佐</v>
      </c>
      <c r="DE38" s="70">
        <f t="shared" si="52"/>
        <v>1</v>
      </c>
    </row>
    <row r="39" spans="1:109">
      <c r="A39" s="59" t="str">
        <f t="shared" si="0"/>
        <v>23</v>
      </c>
      <c r="B39" s="19">
        <v>35</v>
      </c>
      <c r="C39" s="19" t="s">
        <v>889</v>
      </c>
      <c r="D39" s="67" t="str">
        <f t="shared" si="1"/>
        <v>2068</v>
      </c>
      <c r="E39" s="67">
        <f t="shared" si="45"/>
        <v>8296</v>
      </c>
      <c r="F39" s="67" t="str">
        <f t="shared" si="2"/>
        <v>92BF</v>
      </c>
      <c r="G39" s="67">
        <f t="shared" si="46"/>
        <v>37567</v>
      </c>
      <c r="H39" s="67" t="str">
        <f t="shared" si="3"/>
        <v>22B3</v>
      </c>
      <c r="I39" s="67">
        <f t="shared" si="47"/>
        <v>8883</v>
      </c>
      <c r="J39" s="79">
        <v>5</v>
      </c>
      <c r="K39" s="84" t="str">
        <f t="shared" si="4"/>
        <v>BF</v>
      </c>
      <c r="L39" s="79">
        <f t="shared" si="48"/>
        <v>191</v>
      </c>
      <c r="M39" s="84" t="str">
        <f t="shared" si="5"/>
        <v>92</v>
      </c>
      <c r="N39" s="79">
        <f t="shared" si="6"/>
        <v>146.74609375</v>
      </c>
      <c r="O39" s="211"/>
      <c r="P39" s="85">
        <f>LOOKUP(C39,全武将名字!$B$3:$B$257,全武将名字!$H$3:$H$257)</f>
        <v>99</v>
      </c>
      <c r="Q39" s="85">
        <f>LOOKUP(C39,全武将名字!$B$3:$B$257,全武将名字!$I$3:$I$257)</f>
        <v>72</v>
      </c>
      <c r="R39" s="85">
        <f>LOOKUP(C39,全武将名字!$B$3:$B$257,全武将名字!$J$3:$J$257)</f>
        <v>54</v>
      </c>
      <c r="S39" s="85">
        <f>LOOKUP(C39,全武将名字!$B$3:$B$257,全武将名字!$K$3:$K$257)</f>
        <v>56</v>
      </c>
      <c r="T39" s="79" t="s">
        <v>83</v>
      </c>
      <c r="U39" s="87" t="str">
        <f>LOOKUP(C39,武将属性排列!$C$1:$C$255,武将属性排列!$D$1:$D$255)</f>
        <v>出仕</v>
      </c>
      <c r="V39" s="88">
        <f>LOOKUP(C39,武将属性排列!$C$1:$C$255,武将属性排列!$E$1:$E$255)</f>
        <v>89</v>
      </c>
      <c r="W39" s="88">
        <f>LOOKUP(C39,武将属性排列!$C$1:$C$255,武将属性排列!$F$1:$F$255)</f>
        <v>18</v>
      </c>
      <c r="X39" s="88">
        <f>LOOKUP(C39,武将属性排列!$C$1:$C$255,武将属性排列!$G$1:$G$255)</f>
        <v>72</v>
      </c>
      <c r="Y39" s="88">
        <f>LOOKUP(C39,武将属性排列!$C$1:$C$255,武将属性排列!$I$1:$I$255)</f>
        <v>87</v>
      </c>
      <c r="Z39" s="93">
        <f>LOOKUP(C39,武将属性排列!$C$1:$C$255,武将属性排列!$K$1:$K$255)</f>
        <v>2</v>
      </c>
      <c r="AA39" s="93">
        <f t="shared" si="72"/>
        <v>500</v>
      </c>
      <c r="AB39" s="88">
        <f>LOOKUP(C39,武将属性排列!$C$1:$C$255,武将属性排列!$O$1:$O$255)</f>
        <v>42</v>
      </c>
      <c r="AC39" s="94">
        <f t="shared" si="49"/>
        <v>265324</v>
      </c>
      <c r="AD39" s="94" t="str">
        <f t="shared" si="7"/>
        <v>40C6C</v>
      </c>
      <c r="AE39" s="211"/>
      <c r="AF39" s="95" t="str">
        <f t="shared" si="73"/>
        <v>00</v>
      </c>
      <c r="AG39" s="99" t="str">
        <f t="shared" si="9"/>
        <v>59</v>
      </c>
      <c r="AH39" s="99" t="str">
        <f t="shared" si="10"/>
        <v>12</v>
      </c>
      <c r="AI39" s="99" t="str">
        <f t="shared" si="11"/>
        <v>48</v>
      </c>
      <c r="AJ39" s="84">
        <f t="shared" si="12"/>
        <v>20</v>
      </c>
      <c r="AK39" s="99" t="str">
        <f t="shared" si="13"/>
        <v>57</v>
      </c>
      <c r="AL39" s="101" t="str">
        <f t="shared" si="14"/>
        <v>山军</v>
      </c>
      <c r="AM39" s="102" t="str">
        <f t="shared" si="15"/>
        <v>2</v>
      </c>
      <c r="AN39" s="99" t="str">
        <f t="shared" si="16"/>
        <v>5</v>
      </c>
      <c r="AO39" s="108">
        <f t="shared" si="17"/>
        <v>0</v>
      </c>
      <c r="AP39" s="108">
        <f t="shared" si="18"/>
        <v>4</v>
      </c>
      <c r="AQ39" s="109">
        <f t="shared" si="19"/>
        <v>3</v>
      </c>
      <c r="AR39" s="110" t="str">
        <f t="shared" si="20"/>
        <v>2A</v>
      </c>
      <c r="AS39" s="211"/>
      <c r="AT39" s="111">
        <v>11</v>
      </c>
      <c r="AU39" s="213"/>
      <c r="AV39" s="111">
        <v>28</v>
      </c>
      <c r="DD39" s="70" t="str">
        <f>LOOKUP(C39,全武将名字!$B$3:$B$257,全武将名字!$B$3:$B$257)</f>
        <v>什蛮王</v>
      </c>
      <c r="DE39" s="70">
        <f t="shared" si="52"/>
        <v>1</v>
      </c>
    </row>
    <row r="40" spans="1:109">
      <c r="A40" s="59" t="str">
        <f t="shared" si="0"/>
        <v>24</v>
      </c>
      <c r="B40" s="19">
        <v>36</v>
      </c>
      <c r="C40" s="19" t="s">
        <v>869</v>
      </c>
      <c r="D40" s="67" t="str">
        <f t="shared" si="1"/>
        <v>206A</v>
      </c>
      <c r="E40" s="67">
        <f t="shared" si="45"/>
        <v>8298</v>
      </c>
      <c r="F40" s="67" t="str">
        <f t="shared" si="2"/>
        <v>92C4</v>
      </c>
      <c r="G40" s="67">
        <f t="shared" si="46"/>
        <v>37572</v>
      </c>
      <c r="H40" s="67" t="str">
        <f t="shared" si="3"/>
        <v>22B8</v>
      </c>
      <c r="I40" s="67">
        <f t="shared" si="47"/>
        <v>8888</v>
      </c>
      <c r="J40" s="79">
        <v>5</v>
      </c>
      <c r="K40" s="84" t="str">
        <f t="shared" si="4"/>
        <v>C4</v>
      </c>
      <c r="L40" s="79">
        <f t="shared" si="48"/>
        <v>196</v>
      </c>
      <c r="M40" s="84" t="str">
        <f t="shared" si="5"/>
        <v>92</v>
      </c>
      <c r="N40" s="79">
        <f t="shared" si="6"/>
        <v>146.765625</v>
      </c>
      <c r="O40" s="211"/>
      <c r="P40" s="85">
        <f>LOOKUP(C40,全武将名字!$B$3:$B$257,全武将名字!$H$3:$H$257)</f>
        <v>95</v>
      </c>
      <c r="Q40" s="85">
        <f>LOOKUP(C40,全武将名字!$B$3:$B$257,全武将名字!$I$3:$I$257)</f>
        <v>54</v>
      </c>
      <c r="R40" s="85">
        <f>LOOKUP(C40,全武将名字!$B$3:$B$257,全武将名字!$J$3:$J$257)</f>
        <v>56</v>
      </c>
      <c r="S40" s="85">
        <f>LOOKUP(C40,全武将名字!$B$3:$B$257,全武将名字!$K$3:$K$257)</f>
        <v>74</v>
      </c>
      <c r="T40" s="79" t="s">
        <v>83</v>
      </c>
      <c r="U40" s="87" t="str">
        <f>LOOKUP(C40,武将属性排列!$C$1:$C$255,武将属性排列!$D$1:$D$255)</f>
        <v>出仕</v>
      </c>
      <c r="V40" s="88">
        <f>LOOKUP(C40,武将属性排列!$C$1:$C$255,武将属性排列!$E$1:$E$255)</f>
        <v>77</v>
      </c>
      <c r="W40" s="88">
        <f>LOOKUP(C40,武将属性排列!$C$1:$C$255,武将属性排列!$F$1:$F$255)</f>
        <v>66</v>
      </c>
      <c r="X40" s="88">
        <f>LOOKUP(C40,武将属性排列!$C$1:$C$255,武将属性排列!$G$1:$G$255)</f>
        <v>69</v>
      </c>
      <c r="Y40" s="88">
        <f>LOOKUP(C40,武将属性排列!$C$1:$C$255,武将属性排列!$I$1:$I$255)</f>
        <v>86</v>
      </c>
      <c r="Z40" s="93">
        <f>LOOKUP(C40,武将属性排列!$C$1:$C$255,武将属性排列!$K$1:$K$255)</f>
        <v>1</v>
      </c>
      <c r="AA40" s="93">
        <f t="shared" si="72"/>
        <v>500</v>
      </c>
      <c r="AB40" s="88">
        <f>LOOKUP(C40,武将属性排列!$C$1:$C$255,武将属性排列!$O$1:$O$255)</f>
        <v>55</v>
      </c>
      <c r="AC40" s="94">
        <f t="shared" si="49"/>
        <v>265332</v>
      </c>
      <c r="AD40" s="94" t="str">
        <f t="shared" si="7"/>
        <v>40C74</v>
      </c>
      <c r="AE40" s="211"/>
      <c r="AF40" s="95" t="str">
        <f t="shared" si="73"/>
        <v>00</v>
      </c>
      <c r="AG40" s="99" t="str">
        <f t="shared" si="9"/>
        <v>4D</v>
      </c>
      <c r="AH40" s="99" t="str">
        <f t="shared" si="10"/>
        <v>42</v>
      </c>
      <c r="AI40" s="99" t="str">
        <f t="shared" si="11"/>
        <v>45</v>
      </c>
      <c r="AJ40" s="84">
        <f t="shared" si="12"/>
        <v>30</v>
      </c>
      <c r="AK40" s="99" t="str">
        <f t="shared" si="13"/>
        <v>56</v>
      </c>
      <c r="AL40" s="101" t="str">
        <f t="shared" si="14"/>
        <v>水军</v>
      </c>
      <c r="AM40" s="102" t="str">
        <f t="shared" si="15"/>
        <v>1</v>
      </c>
      <c r="AN40" s="99" t="str">
        <f t="shared" si="16"/>
        <v>5</v>
      </c>
      <c r="AO40" s="108">
        <f t="shared" si="17"/>
        <v>0</v>
      </c>
      <c r="AP40" s="108">
        <f t="shared" si="18"/>
        <v>3</v>
      </c>
      <c r="AQ40" s="109">
        <f t="shared" si="19"/>
        <v>2</v>
      </c>
      <c r="AR40" s="110" t="str">
        <f t="shared" si="20"/>
        <v>37</v>
      </c>
      <c r="AS40" s="211"/>
      <c r="AT40" s="111">
        <v>12</v>
      </c>
      <c r="AU40" s="213"/>
      <c r="AV40" s="111">
        <v>0</v>
      </c>
      <c r="DD40" s="70" t="str">
        <f>LOOKUP(C40,全武将名字!$B$3:$B$257,全武将名字!$B$3:$B$257)</f>
        <v>莫仁寿</v>
      </c>
      <c r="DE40" s="70">
        <f t="shared" si="52"/>
        <v>1</v>
      </c>
    </row>
    <row r="41" spans="1:109">
      <c r="A41" s="59" t="str">
        <f t="shared" ref="A41:A104" si="74">DEC2HEX(B41)</f>
        <v>25</v>
      </c>
      <c r="B41" s="19">
        <v>37</v>
      </c>
      <c r="C41" s="19" t="s">
        <v>783</v>
      </c>
      <c r="D41" s="67" t="str">
        <f t="shared" si="1"/>
        <v>206C</v>
      </c>
      <c r="E41" s="67">
        <f t="shared" si="45"/>
        <v>8300</v>
      </c>
      <c r="F41" s="67" t="str">
        <f t="shared" si="2"/>
        <v>92C9</v>
      </c>
      <c r="G41" s="67">
        <f t="shared" si="46"/>
        <v>37577</v>
      </c>
      <c r="H41" s="67" t="str">
        <f t="shared" si="3"/>
        <v>22BD</v>
      </c>
      <c r="I41" s="67">
        <f t="shared" si="47"/>
        <v>8893</v>
      </c>
      <c r="J41" s="79">
        <v>5</v>
      </c>
      <c r="K41" s="84" t="str">
        <f t="shared" si="4"/>
        <v>C9</v>
      </c>
      <c r="L41" s="79">
        <f t="shared" si="48"/>
        <v>201</v>
      </c>
      <c r="M41" s="84" t="str">
        <f t="shared" si="5"/>
        <v>92</v>
      </c>
      <c r="N41" s="79">
        <f t="shared" si="6"/>
        <v>146.78515625</v>
      </c>
      <c r="O41" s="211"/>
      <c r="P41" s="85" t="str">
        <f>LOOKUP(C41,全武将名字!$B$3:$B$257,全武将名字!$H$3:$H$257)</f>
        <v>8B</v>
      </c>
      <c r="Q41" s="85">
        <f>LOOKUP(C41,全武将名字!$B$3:$B$257,全武将名字!$I$3:$I$257)</f>
        <v>50</v>
      </c>
      <c r="R41" s="85">
        <f>LOOKUP(C41,全武将名字!$B$3:$B$257,全武将名字!$J$3:$J$257)</f>
        <v>52</v>
      </c>
      <c r="S41" s="85" t="str">
        <f>LOOKUP(C41,全武将名字!$B$3:$B$257,全武将名字!$K$3:$K$257)</f>
        <v>FF</v>
      </c>
      <c r="T41" s="79" t="s">
        <v>83</v>
      </c>
      <c r="U41" s="87" t="str">
        <f>LOOKUP(C41,武将属性排列!$C$1:$C$255,武将属性排列!$D$1:$D$255)</f>
        <v>出仕</v>
      </c>
      <c r="V41" s="88">
        <f>LOOKUP(C41,武将属性排列!$C$1:$C$255,武将属性排列!$E$1:$E$255)</f>
        <v>79</v>
      </c>
      <c r="W41" s="88">
        <f>LOOKUP(C41,武将属性排列!$C$1:$C$255,武将属性排列!$F$1:$F$255)</f>
        <v>60</v>
      </c>
      <c r="X41" s="88">
        <f>LOOKUP(C41,武将属性排列!$C$1:$C$255,武将属性排列!$G$1:$G$255)</f>
        <v>71</v>
      </c>
      <c r="Y41" s="88">
        <f>LOOKUP(C41,武将属性排列!$C$1:$C$255,武将属性排列!$I$1:$I$255)</f>
        <v>85</v>
      </c>
      <c r="Z41" s="93">
        <f>LOOKUP(C41,武将属性排列!$C$1:$C$255,武将属性排列!$K$1:$K$255)</f>
        <v>2</v>
      </c>
      <c r="AA41" s="93">
        <f t="shared" si="72"/>
        <v>500</v>
      </c>
      <c r="AB41" s="88">
        <f>LOOKUP(C41,武将属性排列!$C$1:$C$255,武将属性排列!$O$1:$O$255)</f>
        <v>70</v>
      </c>
      <c r="AC41" s="94">
        <f t="shared" si="49"/>
        <v>265340</v>
      </c>
      <c r="AD41" s="94" t="str">
        <f t="shared" si="7"/>
        <v>40C7C</v>
      </c>
      <c r="AE41" s="211"/>
      <c r="AF41" s="95" t="str">
        <f t="shared" si="73"/>
        <v>00</v>
      </c>
      <c r="AG41" s="99" t="str">
        <f t="shared" si="9"/>
        <v>4F</v>
      </c>
      <c r="AH41" s="99" t="str">
        <f t="shared" si="10"/>
        <v>3C</v>
      </c>
      <c r="AI41" s="99" t="str">
        <f t="shared" si="11"/>
        <v>47</v>
      </c>
      <c r="AJ41" s="84">
        <f t="shared" si="12"/>
        <v>20</v>
      </c>
      <c r="AK41" s="99" t="str">
        <f t="shared" si="13"/>
        <v>55</v>
      </c>
      <c r="AL41" s="101" t="str">
        <f t="shared" si="14"/>
        <v>山军</v>
      </c>
      <c r="AM41" s="102" t="str">
        <f t="shared" si="15"/>
        <v>2</v>
      </c>
      <c r="AN41" s="99" t="str">
        <f t="shared" si="16"/>
        <v>5</v>
      </c>
      <c r="AO41" s="108">
        <f t="shared" si="17"/>
        <v>0</v>
      </c>
      <c r="AP41" s="108">
        <f t="shared" si="18"/>
        <v>4</v>
      </c>
      <c r="AQ41" s="109">
        <f t="shared" si="19"/>
        <v>3</v>
      </c>
      <c r="AR41" s="110" t="str">
        <f t="shared" si="20"/>
        <v>46</v>
      </c>
      <c r="AS41" s="211"/>
      <c r="AT41" s="111">
        <v>12</v>
      </c>
      <c r="AU41" s="213"/>
      <c r="AV41" s="111">
        <v>14</v>
      </c>
      <c r="DD41" s="70" t="str">
        <f>LOOKUP(C41,全武将名字!$B$3:$B$257,全武将名字!$B$3:$B$257)</f>
        <v>朵儿</v>
      </c>
      <c r="DE41" s="70">
        <f t="shared" si="52"/>
        <v>1</v>
      </c>
    </row>
    <row r="42" spans="1:109">
      <c r="A42" s="59" t="str">
        <f t="shared" si="74"/>
        <v>26</v>
      </c>
      <c r="B42" s="19">
        <v>38</v>
      </c>
      <c r="C42" s="19" t="s">
        <v>892</v>
      </c>
      <c r="D42" s="67" t="str">
        <f t="shared" si="1"/>
        <v>206E</v>
      </c>
      <c r="E42" s="67">
        <f t="shared" si="45"/>
        <v>8302</v>
      </c>
      <c r="F42" s="67" t="str">
        <f t="shared" si="2"/>
        <v>92CE</v>
      </c>
      <c r="G42" s="67">
        <f t="shared" si="46"/>
        <v>37582</v>
      </c>
      <c r="H42" s="67" t="str">
        <f t="shared" si="3"/>
        <v>22C2</v>
      </c>
      <c r="I42" s="67">
        <f t="shared" si="47"/>
        <v>8898</v>
      </c>
      <c r="J42" s="79">
        <v>5</v>
      </c>
      <c r="K42" s="84" t="str">
        <f t="shared" si="4"/>
        <v>CE</v>
      </c>
      <c r="L42" s="79">
        <f t="shared" si="48"/>
        <v>206</v>
      </c>
      <c r="M42" s="84" t="str">
        <f t="shared" si="5"/>
        <v>92</v>
      </c>
      <c r="N42" s="79">
        <f t="shared" si="6"/>
        <v>146.8046875</v>
      </c>
      <c r="O42" s="211"/>
      <c r="P42" s="85">
        <f>LOOKUP(C42,全武将名字!$B$3:$B$257,全武将名字!$H$3:$H$257)</f>
        <v>99</v>
      </c>
      <c r="Q42" s="85" t="str">
        <f>LOOKUP(C42,全武将名字!$B$3:$B$257,全武将名字!$I$3:$I$257)</f>
        <v>7A</v>
      </c>
      <c r="R42" s="85" t="str">
        <f>LOOKUP(C42,全武将名字!$B$3:$B$257,全武将名字!$J$3:$J$257)</f>
        <v>5C</v>
      </c>
      <c r="S42" s="85" t="str">
        <f>LOOKUP(C42,全武将名字!$B$3:$B$257,全武将名字!$K$3:$K$257)</f>
        <v>5E</v>
      </c>
      <c r="T42" s="79" t="s">
        <v>83</v>
      </c>
      <c r="U42" s="87" t="str">
        <f>LOOKUP(C42,武将属性排列!$C$1:$C$255,武将属性排列!$D$1:$D$255)</f>
        <v>出仕</v>
      </c>
      <c r="V42" s="88">
        <f>LOOKUP(C42,武将属性排列!$C$1:$C$255,武将属性排列!$E$1:$E$255)</f>
        <v>72</v>
      </c>
      <c r="W42" s="88">
        <f>LOOKUP(C42,武将属性排列!$C$1:$C$255,武将属性排列!$F$1:$F$255)</f>
        <v>68</v>
      </c>
      <c r="X42" s="88">
        <f>LOOKUP(C42,武将属性排列!$C$1:$C$255,武将属性排列!$G$1:$G$255)</f>
        <v>65</v>
      </c>
      <c r="Y42" s="88">
        <f>LOOKUP(C42,武将属性排列!$C$1:$C$255,武将属性排列!$I$1:$I$255)</f>
        <v>85</v>
      </c>
      <c r="Z42" s="93">
        <f>LOOKUP(C42,武将属性排列!$C$1:$C$255,武将属性排列!$K$1:$K$255)</f>
        <v>2</v>
      </c>
      <c r="AA42" s="93">
        <f t="shared" si="72"/>
        <v>500</v>
      </c>
      <c r="AB42" s="88">
        <f>LOOKUP(C42,武将属性排列!$C$1:$C$255,武将属性排列!$O$1:$O$255)</f>
        <v>65</v>
      </c>
      <c r="AC42" s="94">
        <f t="shared" si="49"/>
        <v>265348</v>
      </c>
      <c r="AD42" s="94" t="str">
        <f t="shared" si="7"/>
        <v>40C84</v>
      </c>
      <c r="AE42" s="211"/>
      <c r="AF42" s="95" t="str">
        <f t="shared" si="73"/>
        <v>00</v>
      </c>
      <c r="AG42" s="99" t="str">
        <f t="shared" si="9"/>
        <v>48</v>
      </c>
      <c r="AH42" s="99" t="str">
        <f t="shared" si="10"/>
        <v>44</v>
      </c>
      <c r="AI42" s="99" t="str">
        <f t="shared" si="11"/>
        <v>41</v>
      </c>
      <c r="AJ42" s="84">
        <f t="shared" si="12"/>
        <v>30</v>
      </c>
      <c r="AK42" s="99" t="str">
        <f t="shared" si="13"/>
        <v>55</v>
      </c>
      <c r="AL42" s="101" t="str">
        <f t="shared" si="14"/>
        <v>山军</v>
      </c>
      <c r="AM42" s="102" t="str">
        <f t="shared" si="15"/>
        <v>2</v>
      </c>
      <c r="AN42" s="99" t="str">
        <f t="shared" si="16"/>
        <v>5</v>
      </c>
      <c r="AO42" s="108">
        <f t="shared" si="17"/>
        <v>0</v>
      </c>
      <c r="AP42" s="108">
        <f t="shared" si="18"/>
        <v>3</v>
      </c>
      <c r="AQ42" s="109">
        <f t="shared" si="19"/>
        <v>2</v>
      </c>
      <c r="AR42" s="110" t="str">
        <f t="shared" si="20"/>
        <v>41</v>
      </c>
      <c r="AS42" s="211"/>
      <c r="AT42" s="111">
        <v>12</v>
      </c>
      <c r="AU42" s="213"/>
      <c r="AV42" s="111">
        <v>28</v>
      </c>
      <c r="DD42" s="70" t="str">
        <f>LOOKUP(C42,全武将名字!$B$3:$B$257,全武将名字!$B$3:$B$257)</f>
        <v>孙德崖</v>
      </c>
      <c r="DE42" s="70">
        <f t="shared" si="52"/>
        <v>1</v>
      </c>
    </row>
    <row r="43" spans="1:109">
      <c r="A43" s="59" t="str">
        <f t="shared" si="74"/>
        <v>27</v>
      </c>
      <c r="B43" s="19">
        <v>39</v>
      </c>
      <c r="C43" s="19" t="s">
        <v>855</v>
      </c>
      <c r="D43" s="67" t="str">
        <f t="shared" si="1"/>
        <v>2070</v>
      </c>
      <c r="E43" s="67">
        <f t="shared" si="45"/>
        <v>8304</v>
      </c>
      <c r="F43" s="67" t="str">
        <f t="shared" si="2"/>
        <v>92D3</v>
      </c>
      <c r="G43" s="67">
        <f t="shared" si="46"/>
        <v>37587</v>
      </c>
      <c r="H43" s="67" t="str">
        <f t="shared" si="3"/>
        <v>22C7</v>
      </c>
      <c r="I43" s="67">
        <f t="shared" si="47"/>
        <v>8903</v>
      </c>
      <c r="J43" s="79">
        <v>5</v>
      </c>
      <c r="K43" s="84" t="str">
        <f t="shared" si="4"/>
        <v>D3</v>
      </c>
      <c r="L43" s="79">
        <f t="shared" si="48"/>
        <v>211</v>
      </c>
      <c r="M43" s="84" t="str">
        <f t="shared" si="5"/>
        <v>92</v>
      </c>
      <c r="N43" s="79">
        <f t="shared" si="6"/>
        <v>146.82421875</v>
      </c>
      <c r="O43" s="211"/>
      <c r="P43" s="85">
        <f>LOOKUP(C43,全武将名字!$B$3:$B$257,全武将名字!$H$3:$H$257)</f>
        <v>93</v>
      </c>
      <c r="Q43" s="85" t="str">
        <f>LOOKUP(C43,全武将名字!$B$3:$B$257,全武将名字!$I$3:$I$257)</f>
        <v>5A</v>
      </c>
      <c r="R43" s="85" t="str">
        <f>LOOKUP(C43,全武将名字!$B$3:$B$257,全武将名字!$J$3:$J$257)</f>
        <v>7A</v>
      </c>
      <c r="S43" s="85" t="str">
        <f>LOOKUP(C43,全武将名字!$B$3:$B$257,全武将名字!$K$3:$K$257)</f>
        <v>FF</v>
      </c>
      <c r="T43" s="79" t="s">
        <v>83</v>
      </c>
      <c r="U43" s="87" t="str">
        <f>LOOKUP(C43,武将属性排列!$C$1:$C$255,武将属性排列!$D$1:$D$255)</f>
        <v>出仕</v>
      </c>
      <c r="V43" s="88">
        <f>LOOKUP(C43,武将属性排列!$C$1:$C$255,武将属性排列!$E$1:$E$255)</f>
        <v>80</v>
      </c>
      <c r="W43" s="88">
        <f>LOOKUP(C43,武将属性排列!$C$1:$C$255,武将属性排列!$F$1:$F$255)</f>
        <v>31</v>
      </c>
      <c r="X43" s="88">
        <f>LOOKUP(C43,武将属性排列!$C$1:$C$255,武将属性排列!$G$1:$G$255)</f>
        <v>40</v>
      </c>
      <c r="Y43" s="88">
        <f>LOOKUP(C43,武将属性排列!$C$1:$C$255,武将属性排列!$I$1:$I$255)</f>
        <v>84</v>
      </c>
      <c r="Z43" s="93">
        <f>LOOKUP(C43,武将属性排列!$C$1:$C$255,武将属性排列!$K$1:$K$255)</f>
        <v>0</v>
      </c>
      <c r="AA43" s="93">
        <f t="shared" si="72"/>
        <v>500</v>
      </c>
      <c r="AB43" s="88">
        <f>LOOKUP(C43,武将属性排列!$C$1:$C$255,武将属性排列!$O$1:$O$255)</f>
        <v>50</v>
      </c>
      <c r="AC43" s="94">
        <f t="shared" si="49"/>
        <v>265356</v>
      </c>
      <c r="AD43" s="94" t="str">
        <f t="shared" si="7"/>
        <v>40C8C</v>
      </c>
      <c r="AE43" s="211"/>
      <c r="AF43" s="95" t="str">
        <f t="shared" si="73"/>
        <v>00</v>
      </c>
      <c r="AG43" s="99" t="str">
        <f t="shared" si="9"/>
        <v>50</v>
      </c>
      <c r="AH43" s="99" t="str">
        <f t="shared" si="10"/>
        <v>1F</v>
      </c>
      <c r="AI43" s="99" t="str">
        <f t="shared" si="11"/>
        <v>28</v>
      </c>
      <c r="AJ43" s="84">
        <f t="shared" si="12"/>
        <v>40</v>
      </c>
      <c r="AK43" s="99" t="str">
        <f t="shared" si="13"/>
        <v>54</v>
      </c>
      <c r="AL43" s="101" t="str">
        <f t="shared" si="14"/>
        <v>平军</v>
      </c>
      <c r="AM43" s="102" t="str">
        <f t="shared" si="15"/>
        <v>0</v>
      </c>
      <c r="AN43" s="99" t="str">
        <f t="shared" si="16"/>
        <v>5</v>
      </c>
      <c r="AO43" s="108">
        <f t="shared" si="17"/>
        <v>0</v>
      </c>
      <c r="AP43" s="108">
        <f t="shared" si="18"/>
        <v>3</v>
      </c>
      <c r="AQ43" s="109">
        <f t="shared" si="19"/>
        <v>1</v>
      </c>
      <c r="AR43" s="110" t="str">
        <f t="shared" si="20"/>
        <v>32</v>
      </c>
      <c r="AS43" s="211"/>
      <c r="AT43" s="111">
        <v>13</v>
      </c>
      <c r="AU43" s="213"/>
      <c r="AV43" s="111">
        <v>0</v>
      </c>
      <c r="DD43" s="70" t="str">
        <f>LOOKUP(C43,全武将名字!$B$3:$B$257,全武将名字!$B$3:$B$257)</f>
        <v>吕猛</v>
      </c>
      <c r="DE43" s="70">
        <f t="shared" si="52"/>
        <v>1</v>
      </c>
    </row>
    <row r="44" spans="1:109">
      <c r="A44" s="59" t="str">
        <f t="shared" si="74"/>
        <v>28</v>
      </c>
      <c r="B44" s="19">
        <v>40</v>
      </c>
      <c r="C44" s="19" t="s">
        <v>947</v>
      </c>
      <c r="D44" s="67" t="str">
        <f t="shared" si="1"/>
        <v>2072</v>
      </c>
      <c r="E44" s="67">
        <f t="shared" si="45"/>
        <v>8306</v>
      </c>
      <c r="F44" s="67" t="str">
        <f t="shared" si="2"/>
        <v>92D8</v>
      </c>
      <c r="G44" s="67">
        <f t="shared" si="46"/>
        <v>37592</v>
      </c>
      <c r="H44" s="67" t="str">
        <f t="shared" si="3"/>
        <v>22CC</v>
      </c>
      <c r="I44" s="67">
        <f t="shared" si="47"/>
        <v>8908</v>
      </c>
      <c r="J44" s="79">
        <v>5</v>
      </c>
      <c r="K44" s="84" t="str">
        <f t="shared" si="4"/>
        <v>D8</v>
      </c>
      <c r="L44" s="79">
        <f t="shared" si="48"/>
        <v>216</v>
      </c>
      <c r="M44" s="84" t="str">
        <f t="shared" si="5"/>
        <v>92</v>
      </c>
      <c r="N44" s="79">
        <f t="shared" si="6"/>
        <v>146.84375</v>
      </c>
      <c r="O44" s="211"/>
      <c r="P44" s="85" t="str">
        <f>LOOKUP(C44,全武将名字!$B$3:$B$257,全武将名字!$H$3:$H$257)</f>
        <v>A0</v>
      </c>
      <c r="Q44" s="85">
        <f>LOOKUP(C44,全武将名字!$B$3:$B$257,全武将名字!$I$3:$I$257)</f>
        <v>50</v>
      </c>
      <c r="R44" s="85">
        <f>LOOKUP(C44,全武将名字!$B$3:$B$257,全武将名字!$J$3:$J$257)</f>
        <v>52</v>
      </c>
      <c r="S44" s="85">
        <f>LOOKUP(C44,全武将名字!$B$3:$B$257,全武将名字!$K$3:$K$257)</f>
        <v>70</v>
      </c>
      <c r="T44" s="79" t="s">
        <v>83</v>
      </c>
      <c r="U44" s="87" t="str">
        <f>LOOKUP(C44,武将属性排列!$C$1:$C$255,武将属性排列!$D$1:$D$255)</f>
        <v>出仕</v>
      </c>
      <c r="V44" s="88">
        <f>LOOKUP(C44,武将属性排列!$C$1:$C$255,武将属性排列!$E$1:$E$255)</f>
        <v>84</v>
      </c>
      <c r="W44" s="88">
        <f>LOOKUP(C44,武将属性排列!$C$1:$C$255,武将属性排列!$F$1:$F$255)</f>
        <v>63</v>
      </c>
      <c r="X44" s="88">
        <f>LOOKUP(C44,武将属性排列!$C$1:$C$255,武将属性排列!$G$1:$G$255)</f>
        <v>79</v>
      </c>
      <c r="Y44" s="88">
        <f>LOOKUP(C44,武将属性排列!$C$1:$C$255,武将属性排列!$I$1:$I$255)</f>
        <v>84</v>
      </c>
      <c r="Z44" s="93">
        <f>LOOKUP(C44,武将属性排列!$C$1:$C$255,武将属性排列!$K$1:$K$255)</f>
        <v>2</v>
      </c>
      <c r="AA44" s="93">
        <f t="shared" si="72"/>
        <v>500</v>
      </c>
      <c r="AB44" s="88">
        <f>LOOKUP(C44,武将属性排列!$C$1:$C$255,武将属性排列!$O$1:$O$255)</f>
        <v>79</v>
      </c>
      <c r="AC44" s="94">
        <f t="shared" si="49"/>
        <v>265364</v>
      </c>
      <c r="AD44" s="94" t="str">
        <f t="shared" si="7"/>
        <v>40C94</v>
      </c>
      <c r="AE44" s="211"/>
      <c r="AF44" s="95" t="str">
        <f t="shared" si="73"/>
        <v>00</v>
      </c>
      <c r="AG44" s="99" t="str">
        <f t="shared" si="9"/>
        <v>54</v>
      </c>
      <c r="AH44" s="99" t="str">
        <f t="shared" si="10"/>
        <v>3F</v>
      </c>
      <c r="AI44" s="99" t="str">
        <f t="shared" si="11"/>
        <v>4F</v>
      </c>
      <c r="AJ44" s="84">
        <f t="shared" si="12"/>
        <v>20</v>
      </c>
      <c r="AK44" s="99" t="str">
        <f t="shared" si="13"/>
        <v>54</v>
      </c>
      <c r="AL44" s="101" t="str">
        <f t="shared" si="14"/>
        <v>山军</v>
      </c>
      <c r="AM44" s="102" t="str">
        <f t="shared" si="15"/>
        <v>2</v>
      </c>
      <c r="AN44" s="99" t="str">
        <f t="shared" si="16"/>
        <v>5</v>
      </c>
      <c r="AO44" s="108">
        <f t="shared" si="17"/>
        <v>0</v>
      </c>
      <c r="AP44" s="108">
        <f t="shared" si="18"/>
        <v>4</v>
      </c>
      <c r="AQ44" s="109">
        <f t="shared" si="19"/>
        <v>3</v>
      </c>
      <c r="AR44" s="110" t="str">
        <f t="shared" si="20"/>
        <v>4F</v>
      </c>
      <c r="AS44" s="211"/>
      <c r="AT44" s="111">
        <v>13</v>
      </c>
      <c r="AU44" s="213"/>
      <c r="AV44" s="111">
        <v>14</v>
      </c>
      <c r="DD44" s="70" t="str">
        <f>LOOKUP(C44,全武将名字!$B$3:$B$257,全武将名字!$B$3:$B$257)</f>
        <v>元梁王</v>
      </c>
      <c r="DE44" s="70">
        <f t="shared" si="52"/>
        <v>1</v>
      </c>
    </row>
    <row r="45" spans="1:109">
      <c r="A45" s="59" t="str">
        <f t="shared" si="74"/>
        <v>29</v>
      </c>
      <c r="B45" s="19">
        <v>41</v>
      </c>
      <c r="C45" s="19" t="s">
        <v>769</v>
      </c>
      <c r="D45" s="67" t="str">
        <f t="shared" si="1"/>
        <v>2074</v>
      </c>
      <c r="E45" s="67">
        <f t="shared" si="45"/>
        <v>8308</v>
      </c>
      <c r="F45" s="67" t="str">
        <f t="shared" si="2"/>
        <v>92DD</v>
      </c>
      <c r="G45" s="67">
        <f t="shared" si="46"/>
        <v>37597</v>
      </c>
      <c r="H45" s="67" t="str">
        <f t="shared" si="3"/>
        <v>22D1</v>
      </c>
      <c r="I45" s="67">
        <f t="shared" si="47"/>
        <v>8913</v>
      </c>
      <c r="J45" s="79">
        <v>5</v>
      </c>
      <c r="K45" s="84" t="str">
        <f t="shared" si="4"/>
        <v>DD</v>
      </c>
      <c r="L45" s="79">
        <f t="shared" si="48"/>
        <v>221</v>
      </c>
      <c r="M45" s="84" t="str">
        <f t="shared" si="5"/>
        <v>92</v>
      </c>
      <c r="N45" s="79">
        <f t="shared" si="6"/>
        <v>146.86328125</v>
      </c>
      <c r="O45" s="211"/>
      <c r="P45" s="85">
        <f>LOOKUP(C45,全武将名字!$B$3:$B$257,全武将名字!$H$3:$H$257)</f>
        <v>89</v>
      </c>
      <c r="Q45" s="85">
        <f>LOOKUP(C45,全武将名字!$B$3:$B$257,全武将名字!$I$3:$I$257)</f>
        <v>50</v>
      </c>
      <c r="R45" s="85" t="str">
        <f>LOOKUP(C45,全武将名字!$B$3:$B$257,全武将名字!$J$3:$J$257)</f>
        <v>5A</v>
      </c>
      <c r="S45" s="85" t="str">
        <f>LOOKUP(C45,全武将名字!$B$3:$B$257,全武将名字!$K$3:$K$257)</f>
        <v>5C</v>
      </c>
      <c r="T45" s="79" t="s">
        <v>83</v>
      </c>
      <c r="U45" s="87" t="str">
        <f>LOOKUP(C45,武将属性排列!$C$1:$C$255,武将属性排列!$D$1:$D$255)</f>
        <v>出仕</v>
      </c>
      <c r="V45" s="88">
        <f>LOOKUP(C45,武将属性排列!$C$1:$C$255,武将属性排列!$E$1:$E$255)</f>
        <v>68</v>
      </c>
      <c r="W45" s="88">
        <f>LOOKUP(C45,武将属性排列!$C$1:$C$255,武将属性排列!$F$1:$F$255)</f>
        <v>62</v>
      </c>
      <c r="X45" s="88">
        <f>LOOKUP(C45,武将属性排列!$C$1:$C$255,武将属性排列!$G$1:$G$255)</f>
        <v>71</v>
      </c>
      <c r="Y45" s="88">
        <f>LOOKUP(C45,武将属性排列!$C$1:$C$255,武将属性排列!$I$1:$I$255)</f>
        <v>83</v>
      </c>
      <c r="Z45" s="93">
        <f>LOOKUP(C45,武将属性排列!$C$1:$C$255,武将属性排列!$K$1:$K$255)</f>
        <v>0</v>
      </c>
      <c r="AA45" s="93">
        <f t="shared" si="72"/>
        <v>500</v>
      </c>
      <c r="AB45" s="88">
        <f>LOOKUP(C45,武将属性排列!$C$1:$C$255,武将属性排列!$O$1:$O$255)</f>
        <v>77</v>
      </c>
      <c r="AC45" s="94">
        <f t="shared" si="49"/>
        <v>265372</v>
      </c>
      <c r="AD45" s="94" t="str">
        <f t="shared" si="7"/>
        <v>40C9C</v>
      </c>
      <c r="AE45" s="211"/>
      <c r="AF45" s="95" t="str">
        <f t="shared" si="73"/>
        <v>00</v>
      </c>
      <c r="AG45" s="99" t="str">
        <f t="shared" si="9"/>
        <v>44</v>
      </c>
      <c r="AH45" s="99" t="str">
        <f t="shared" si="10"/>
        <v>3E</v>
      </c>
      <c r="AI45" s="99" t="str">
        <f t="shared" si="11"/>
        <v>47</v>
      </c>
      <c r="AJ45" s="84">
        <f t="shared" si="12"/>
        <v>20</v>
      </c>
      <c r="AK45" s="99" t="str">
        <f t="shared" si="13"/>
        <v>53</v>
      </c>
      <c r="AL45" s="101" t="str">
        <f t="shared" si="14"/>
        <v>平军</v>
      </c>
      <c r="AM45" s="102" t="str">
        <f t="shared" si="15"/>
        <v>0</v>
      </c>
      <c r="AN45" s="99" t="str">
        <f t="shared" si="16"/>
        <v>5</v>
      </c>
      <c r="AO45" s="108">
        <f t="shared" si="17"/>
        <v>0</v>
      </c>
      <c r="AP45" s="108">
        <f t="shared" si="18"/>
        <v>4</v>
      </c>
      <c r="AQ45" s="109">
        <f t="shared" si="19"/>
        <v>3</v>
      </c>
      <c r="AR45" s="110" t="str">
        <f t="shared" si="20"/>
        <v>4D</v>
      </c>
      <c r="AS45" s="211"/>
      <c r="AT45" s="111">
        <v>13</v>
      </c>
      <c r="AU45" s="213"/>
      <c r="AV45" s="111">
        <v>28</v>
      </c>
      <c r="DD45" s="70" t="str">
        <f>LOOKUP(C45,全武将名字!$B$3:$B$257,全武将名字!$B$3:$B$257)</f>
        <v>陈友贵</v>
      </c>
      <c r="DE45" s="70">
        <f t="shared" si="52"/>
        <v>1</v>
      </c>
    </row>
    <row r="46" spans="1:109">
      <c r="A46" s="59" t="str">
        <f t="shared" si="74"/>
        <v>2A</v>
      </c>
      <c r="B46" s="19">
        <v>42</v>
      </c>
      <c r="C46" s="19" t="s">
        <v>903</v>
      </c>
      <c r="D46" s="67" t="str">
        <f t="shared" si="1"/>
        <v>2076</v>
      </c>
      <c r="E46" s="67">
        <f t="shared" si="45"/>
        <v>8310</v>
      </c>
      <c r="F46" s="67" t="str">
        <f t="shared" si="2"/>
        <v>92E2</v>
      </c>
      <c r="G46" s="67">
        <f t="shared" si="46"/>
        <v>37602</v>
      </c>
      <c r="H46" s="67" t="str">
        <f t="shared" si="3"/>
        <v>22D6</v>
      </c>
      <c r="I46" s="67">
        <f t="shared" si="47"/>
        <v>8918</v>
      </c>
      <c r="J46" s="79">
        <v>5</v>
      </c>
      <c r="K46" s="84" t="str">
        <f t="shared" si="4"/>
        <v>E2</v>
      </c>
      <c r="L46" s="79">
        <f t="shared" si="48"/>
        <v>226</v>
      </c>
      <c r="M46" s="84" t="str">
        <f t="shared" si="5"/>
        <v>92</v>
      </c>
      <c r="N46" s="79">
        <f t="shared" si="6"/>
        <v>146.8828125</v>
      </c>
      <c r="O46" s="211"/>
      <c r="P46" s="85" t="str">
        <f>LOOKUP(C46,全武将名字!$B$3:$B$257,全武将名字!$H$3:$H$257)</f>
        <v>9A</v>
      </c>
      <c r="Q46" s="85">
        <f>LOOKUP(C46,全武将名字!$B$3:$B$257,全武将名字!$I$3:$I$257)</f>
        <v>50</v>
      </c>
      <c r="R46" s="85">
        <f>LOOKUP(C46,全武将名字!$B$3:$B$257,全武将名字!$J$3:$J$257)</f>
        <v>52</v>
      </c>
      <c r="S46" s="85" t="str">
        <f>LOOKUP(C46,全武将名字!$B$3:$B$257,全武将名字!$K$3:$K$257)</f>
        <v>FF</v>
      </c>
      <c r="T46" s="79" t="s">
        <v>83</v>
      </c>
      <c r="U46" s="87" t="str">
        <f>LOOKUP(C46,武将属性排列!$C$1:$C$255,武将属性排列!$D$1:$D$255)</f>
        <v>出仕</v>
      </c>
      <c r="V46" s="88">
        <f>LOOKUP(C46,武将属性排列!$C$1:$C$255,武将属性排列!$E$1:$E$255)</f>
        <v>82</v>
      </c>
      <c r="W46" s="88">
        <f>LOOKUP(C46,武将属性排列!$C$1:$C$255,武将属性排列!$F$1:$F$255)</f>
        <v>83</v>
      </c>
      <c r="X46" s="88">
        <f>LOOKUP(C46,武将属性排列!$C$1:$C$255,武将属性排列!$G$1:$G$255)</f>
        <v>78</v>
      </c>
      <c r="Y46" s="88">
        <f>LOOKUP(C46,武将属性排列!$C$1:$C$255,武将属性排列!$I$1:$I$255)</f>
        <v>81</v>
      </c>
      <c r="Z46" s="93">
        <f>LOOKUP(C46,武将属性排列!$C$1:$C$255,武将属性排列!$K$1:$K$255)</f>
        <v>2</v>
      </c>
      <c r="AA46" s="93">
        <f t="shared" si="72"/>
        <v>500</v>
      </c>
      <c r="AB46" s="88">
        <f>LOOKUP(C46,武将属性排列!$C$1:$C$255,武将属性排列!$O$1:$O$255)</f>
        <v>60</v>
      </c>
      <c r="AC46" s="94">
        <f t="shared" si="49"/>
        <v>265380</v>
      </c>
      <c r="AD46" s="94" t="str">
        <f t="shared" si="7"/>
        <v>40CA4</v>
      </c>
      <c r="AE46" s="211"/>
      <c r="AF46" s="95" t="str">
        <f t="shared" si="73"/>
        <v>00</v>
      </c>
      <c r="AG46" s="99" t="str">
        <f t="shared" si="9"/>
        <v>52</v>
      </c>
      <c r="AH46" s="99" t="str">
        <f t="shared" si="10"/>
        <v>53</v>
      </c>
      <c r="AI46" s="99" t="str">
        <f t="shared" si="11"/>
        <v>4E</v>
      </c>
      <c r="AJ46" s="84">
        <f t="shared" si="12"/>
        <v>20</v>
      </c>
      <c r="AK46" s="99" t="str">
        <f t="shared" si="13"/>
        <v>51</v>
      </c>
      <c r="AL46" s="101" t="str">
        <f t="shared" si="14"/>
        <v>山军</v>
      </c>
      <c r="AM46" s="102" t="str">
        <f t="shared" si="15"/>
        <v>2</v>
      </c>
      <c r="AN46" s="99" t="str">
        <f t="shared" si="16"/>
        <v>5</v>
      </c>
      <c r="AO46" s="108">
        <f t="shared" si="17"/>
        <v>0</v>
      </c>
      <c r="AP46" s="108">
        <f t="shared" si="18"/>
        <v>4</v>
      </c>
      <c r="AQ46" s="109">
        <f t="shared" si="19"/>
        <v>3</v>
      </c>
      <c r="AR46" s="110" t="str">
        <f t="shared" si="20"/>
        <v>3C</v>
      </c>
      <c r="AS46" s="211"/>
      <c r="AT46" s="111">
        <v>18</v>
      </c>
      <c r="AU46" s="213"/>
      <c r="AV46" s="111">
        <v>0</v>
      </c>
      <c r="DD46" s="70" t="str">
        <f>LOOKUP(C46,全武将名字!$B$3:$B$257,全武将名字!$B$3:$B$257)</f>
        <v>汪长</v>
      </c>
      <c r="DE46" s="70">
        <f t="shared" si="52"/>
        <v>1</v>
      </c>
    </row>
    <row r="47" spans="1:109">
      <c r="A47" s="59" t="str">
        <f t="shared" si="74"/>
        <v>2B</v>
      </c>
      <c r="B47" s="19">
        <v>43</v>
      </c>
      <c r="C47" s="19" t="s">
        <v>969</v>
      </c>
      <c r="D47" s="67" t="str">
        <f t="shared" si="1"/>
        <v>2078</v>
      </c>
      <c r="E47" s="67">
        <f t="shared" si="45"/>
        <v>8312</v>
      </c>
      <c r="F47" s="67" t="str">
        <f t="shared" si="2"/>
        <v>92E7</v>
      </c>
      <c r="G47" s="67">
        <f t="shared" si="46"/>
        <v>37607</v>
      </c>
      <c r="H47" s="67" t="str">
        <f t="shared" si="3"/>
        <v>22DB</v>
      </c>
      <c r="I47" s="67">
        <f t="shared" si="47"/>
        <v>8923</v>
      </c>
      <c r="J47" s="79">
        <v>5</v>
      </c>
      <c r="K47" s="84" t="str">
        <f t="shared" si="4"/>
        <v>E7</v>
      </c>
      <c r="L47" s="79">
        <f t="shared" si="48"/>
        <v>231</v>
      </c>
      <c r="M47" s="84" t="str">
        <f t="shared" si="5"/>
        <v>92</v>
      </c>
      <c r="N47" s="79">
        <f t="shared" si="6"/>
        <v>146.90234375</v>
      </c>
      <c r="O47" s="211"/>
      <c r="P47" s="85" t="str">
        <f>LOOKUP(C47,全武将名字!$B$3:$B$257,全武将名字!$H$3:$H$257)</f>
        <v>ED</v>
      </c>
      <c r="Q47" s="85">
        <f>LOOKUP(C47,全武将名字!$B$3:$B$257,全武将名字!$I$3:$I$257)</f>
        <v>58</v>
      </c>
      <c r="R47" s="85" t="str">
        <f>LOOKUP(C47,全武将名字!$B$3:$B$257,全武将名字!$J$3:$J$257)</f>
        <v>5A</v>
      </c>
      <c r="S47" s="85">
        <f>LOOKUP(C47,全武将名字!$B$3:$B$257,全武将名字!$K$3:$K$257)</f>
        <v>78</v>
      </c>
      <c r="T47" s="79" t="s">
        <v>83</v>
      </c>
      <c r="U47" s="87" t="str">
        <f>LOOKUP(C47,武将属性排列!$C$1:$C$255,武将属性排列!$D$1:$D$255)</f>
        <v>出仕</v>
      </c>
      <c r="V47" s="88">
        <f>LOOKUP(C47,武将属性排列!$C$1:$C$255,武将属性排列!$E$1:$E$255)</f>
        <v>81</v>
      </c>
      <c r="W47" s="88">
        <f>LOOKUP(C47,武将属性排列!$C$1:$C$255,武将属性排列!$F$1:$F$255)</f>
        <v>53</v>
      </c>
      <c r="X47" s="88">
        <f>LOOKUP(C47,武将属性排列!$C$1:$C$255,武将属性排列!$G$1:$G$255)</f>
        <v>60</v>
      </c>
      <c r="Y47" s="88">
        <f>LOOKUP(C47,武将属性排列!$C$1:$C$255,武将属性排列!$I$1:$I$255)</f>
        <v>80</v>
      </c>
      <c r="Z47" s="93">
        <f>LOOKUP(C47,武将属性排列!$C$1:$C$255,武将属性排列!$K$1:$K$255)</f>
        <v>0</v>
      </c>
      <c r="AA47" s="93">
        <f t="shared" si="72"/>
        <v>500</v>
      </c>
      <c r="AB47" s="88">
        <f>LOOKUP(C47,武将属性排列!$C$1:$C$255,武将属性排列!$O$1:$O$255)</f>
        <v>69</v>
      </c>
      <c r="AC47" s="94">
        <f t="shared" si="49"/>
        <v>265388</v>
      </c>
      <c r="AD47" s="94" t="str">
        <f t="shared" si="7"/>
        <v>40CAC</v>
      </c>
      <c r="AE47" s="211"/>
      <c r="AF47" s="95" t="str">
        <f t="shared" si="73"/>
        <v>00</v>
      </c>
      <c r="AG47" s="99" t="str">
        <f t="shared" si="9"/>
        <v>51</v>
      </c>
      <c r="AH47" s="99" t="str">
        <f t="shared" si="10"/>
        <v>35</v>
      </c>
      <c r="AI47" s="99" t="str">
        <f t="shared" si="11"/>
        <v>3C</v>
      </c>
      <c r="AJ47" s="84">
        <f t="shared" si="12"/>
        <v>30</v>
      </c>
      <c r="AK47" s="99" t="str">
        <f t="shared" si="13"/>
        <v>50</v>
      </c>
      <c r="AL47" s="101" t="str">
        <f t="shared" si="14"/>
        <v>平军</v>
      </c>
      <c r="AM47" s="102" t="str">
        <f t="shared" si="15"/>
        <v>0</v>
      </c>
      <c r="AN47" s="99" t="str">
        <f t="shared" si="16"/>
        <v>5</v>
      </c>
      <c r="AO47" s="108">
        <f t="shared" si="17"/>
        <v>0</v>
      </c>
      <c r="AP47" s="108">
        <f t="shared" si="18"/>
        <v>3</v>
      </c>
      <c r="AQ47" s="109">
        <f t="shared" si="19"/>
        <v>2</v>
      </c>
      <c r="AR47" s="110" t="str">
        <f t="shared" si="20"/>
        <v>45</v>
      </c>
      <c r="AS47" s="211"/>
      <c r="AT47" s="111">
        <v>18</v>
      </c>
      <c r="AU47" s="213"/>
      <c r="AV47" s="111">
        <v>14</v>
      </c>
      <c r="DD47" s="70" t="str">
        <f>LOOKUP(C47,全武将名字!$B$3:$B$257,全武将名字!$B$3:$B$257)</f>
        <v>赵均用</v>
      </c>
      <c r="DE47" s="70">
        <f t="shared" si="52"/>
        <v>1</v>
      </c>
    </row>
    <row r="48" spans="1:109">
      <c r="A48" s="59" t="str">
        <f t="shared" si="74"/>
        <v>2C</v>
      </c>
      <c r="B48" s="19">
        <v>44</v>
      </c>
      <c r="C48" s="19" t="s">
        <v>930</v>
      </c>
      <c r="D48" s="67" t="str">
        <f t="shared" si="1"/>
        <v>207A</v>
      </c>
      <c r="E48" s="67">
        <f t="shared" si="45"/>
        <v>8314</v>
      </c>
      <c r="F48" s="67" t="str">
        <f t="shared" si="2"/>
        <v>92EC</v>
      </c>
      <c r="G48" s="67">
        <f t="shared" si="46"/>
        <v>37612</v>
      </c>
      <c r="H48" s="67" t="str">
        <f t="shared" si="3"/>
        <v>22E0</v>
      </c>
      <c r="I48" s="67">
        <f t="shared" si="47"/>
        <v>8928</v>
      </c>
      <c r="J48" s="79">
        <v>5</v>
      </c>
      <c r="K48" s="84" t="str">
        <f t="shared" si="4"/>
        <v>EC</v>
      </c>
      <c r="L48" s="79">
        <f t="shared" si="48"/>
        <v>236</v>
      </c>
      <c r="M48" s="84" t="str">
        <f t="shared" si="5"/>
        <v>92</v>
      </c>
      <c r="N48" s="79">
        <f t="shared" si="6"/>
        <v>146.921875</v>
      </c>
      <c r="O48" s="211"/>
      <c r="P48" s="85" t="str">
        <f>LOOKUP(C48,全武将名字!$B$3:$B$257,全武将名字!$H$3:$H$257)</f>
        <v>9D</v>
      </c>
      <c r="Q48" s="85">
        <f>LOOKUP(C48,全武将名字!$B$3:$B$257,全武将名字!$I$3:$I$257)</f>
        <v>74</v>
      </c>
      <c r="R48" s="85">
        <f>LOOKUP(C48,全武将名字!$B$3:$B$257,全武将名字!$J$3:$J$257)</f>
        <v>78</v>
      </c>
      <c r="S48" s="85" t="str">
        <f>LOOKUP(C48,全武将名字!$B$3:$B$257,全武将名字!$K$3:$K$257)</f>
        <v>FF</v>
      </c>
      <c r="T48" s="79" t="s">
        <v>83</v>
      </c>
      <c r="U48" s="87" t="str">
        <f>LOOKUP(C48,武将属性排列!$C$1:$C$255,武将属性排列!$D$1:$D$255)</f>
        <v>出仕</v>
      </c>
      <c r="V48" s="88">
        <f>LOOKUP(C48,武将属性排列!$C$1:$C$255,武将属性排列!$E$1:$E$255)</f>
        <v>88</v>
      </c>
      <c r="W48" s="88">
        <f>LOOKUP(C48,武将属性排列!$C$1:$C$255,武将属性排列!$F$1:$F$255)</f>
        <v>50</v>
      </c>
      <c r="X48" s="88">
        <f>LOOKUP(C48,武将属性排列!$C$1:$C$255,武将属性排列!$G$1:$G$255)</f>
        <v>75</v>
      </c>
      <c r="Y48" s="88">
        <f>LOOKUP(C48,武将属性排列!$C$1:$C$255,武将属性排列!$I$1:$I$255)</f>
        <v>79</v>
      </c>
      <c r="Z48" s="93">
        <f>LOOKUP(C48,武将属性排列!$C$1:$C$255,武将属性排列!$K$1:$K$255)</f>
        <v>2</v>
      </c>
      <c r="AA48" s="93">
        <f t="shared" si="72"/>
        <v>500</v>
      </c>
      <c r="AB48" s="88">
        <f>LOOKUP(C48,武将属性排列!$C$1:$C$255,武将属性排列!$O$1:$O$255)</f>
        <v>68</v>
      </c>
      <c r="AC48" s="94">
        <f t="shared" si="49"/>
        <v>265396</v>
      </c>
      <c r="AD48" s="94" t="str">
        <f t="shared" si="7"/>
        <v>40CB4</v>
      </c>
      <c r="AE48" s="211"/>
      <c r="AF48" s="95" t="str">
        <f t="shared" si="73"/>
        <v>00</v>
      </c>
      <c r="AG48" s="99" t="str">
        <f t="shared" si="9"/>
        <v>58</v>
      </c>
      <c r="AH48" s="99" t="str">
        <f t="shared" si="10"/>
        <v>32</v>
      </c>
      <c r="AI48" s="99" t="str">
        <f t="shared" si="11"/>
        <v>4B</v>
      </c>
      <c r="AJ48" s="84">
        <f t="shared" si="12"/>
        <v>20</v>
      </c>
      <c r="AK48" s="99" t="str">
        <f t="shared" si="13"/>
        <v>4F</v>
      </c>
      <c r="AL48" s="101" t="str">
        <f t="shared" si="14"/>
        <v>山军</v>
      </c>
      <c r="AM48" s="102" t="str">
        <f t="shared" si="15"/>
        <v>2</v>
      </c>
      <c r="AN48" s="99" t="str">
        <f t="shared" si="16"/>
        <v>5</v>
      </c>
      <c r="AO48" s="108">
        <f t="shared" si="17"/>
        <v>0</v>
      </c>
      <c r="AP48" s="108">
        <f t="shared" si="18"/>
        <v>4</v>
      </c>
      <c r="AQ48" s="109">
        <f t="shared" si="19"/>
        <v>3</v>
      </c>
      <c r="AR48" s="110" t="str">
        <f t="shared" si="20"/>
        <v>44</v>
      </c>
      <c r="AS48" s="211"/>
      <c r="AT48" s="111">
        <v>18</v>
      </c>
      <c r="AU48" s="213"/>
      <c r="AV48" s="111">
        <v>28</v>
      </c>
      <c r="DD48" s="70" t="str">
        <f>LOOKUP(C48,全武将名字!$B$3:$B$257,全武将名字!$B$3:$B$257)</f>
        <v>延文</v>
      </c>
      <c r="DE48" s="70">
        <f t="shared" si="52"/>
        <v>1</v>
      </c>
    </row>
    <row r="49" spans="1:109">
      <c r="A49" s="59" t="str">
        <f t="shared" si="74"/>
        <v>2D</v>
      </c>
      <c r="B49" s="19">
        <v>45</v>
      </c>
      <c r="C49" s="19" t="s">
        <v>883</v>
      </c>
      <c r="D49" s="67" t="str">
        <f t="shared" si="1"/>
        <v>207C</v>
      </c>
      <c r="E49" s="67">
        <f t="shared" si="45"/>
        <v>8316</v>
      </c>
      <c r="F49" s="67" t="str">
        <f t="shared" si="2"/>
        <v>92F1</v>
      </c>
      <c r="G49" s="67">
        <f t="shared" si="46"/>
        <v>37617</v>
      </c>
      <c r="H49" s="67" t="str">
        <f t="shared" si="3"/>
        <v>22E5</v>
      </c>
      <c r="I49" s="67">
        <f t="shared" si="47"/>
        <v>8933</v>
      </c>
      <c r="J49" s="79">
        <v>5</v>
      </c>
      <c r="K49" s="84" t="str">
        <f t="shared" si="4"/>
        <v>F1</v>
      </c>
      <c r="L49" s="79">
        <f t="shared" si="48"/>
        <v>241</v>
      </c>
      <c r="M49" s="84" t="str">
        <f t="shared" si="5"/>
        <v>92</v>
      </c>
      <c r="N49" s="79">
        <f t="shared" si="6"/>
        <v>146.94140625</v>
      </c>
      <c r="O49" s="211"/>
      <c r="P49" s="85">
        <f>LOOKUP(C49,全武将名字!$B$3:$B$257,全武将名字!$H$3:$H$257)</f>
        <v>97</v>
      </c>
      <c r="Q49" s="85">
        <f>LOOKUP(C49,全武将名字!$B$3:$B$257,全武将名字!$I$3:$I$257)</f>
        <v>58</v>
      </c>
      <c r="R49" s="85" t="str">
        <f>LOOKUP(C49,全武将名字!$B$3:$B$257,全武将名字!$J$3:$J$257)</f>
        <v>5A</v>
      </c>
      <c r="S49" s="85" t="str">
        <f>LOOKUP(C49,全武将名字!$B$3:$B$257,全武将名字!$K$3:$K$257)</f>
        <v>FF</v>
      </c>
      <c r="T49" s="79" t="s">
        <v>83</v>
      </c>
      <c r="U49" s="87" t="str">
        <f>LOOKUP(C49,武将属性排列!$C$1:$C$255,武将属性排列!$D$1:$D$255)</f>
        <v>出仕</v>
      </c>
      <c r="V49" s="88">
        <f>LOOKUP(C49,武将属性排列!$C$1:$C$255,武将属性排列!$E$1:$E$255)</f>
        <v>27</v>
      </c>
      <c r="W49" s="88">
        <f>LOOKUP(C49,武将属性排列!$C$1:$C$255,武将属性排列!$F$1:$F$255)</f>
        <v>93</v>
      </c>
      <c r="X49" s="88">
        <f>LOOKUP(C49,武将属性排列!$C$1:$C$255,武将属性排列!$G$1:$G$255)</f>
        <v>18</v>
      </c>
      <c r="Y49" s="88">
        <f>LOOKUP(C49,武将属性排列!$C$1:$C$255,武将属性排列!$I$1:$I$255)</f>
        <v>77</v>
      </c>
      <c r="Z49" s="93">
        <f>LOOKUP(C49,武将属性排列!$C$1:$C$255,武将属性排列!$K$1:$K$255)</f>
        <v>0</v>
      </c>
      <c r="AA49" s="93">
        <f t="shared" si="72"/>
        <v>500</v>
      </c>
      <c r="AB49" s="88">
        <f>LOOKUP(C49,武将属性排列!$C$1:$C$255,武将属性排列!$O$1:$O$255)</f>
        <v>69</v>
      </c>
      <c r="AC49" s="94">
        <f t="shared" si="49"/>
        <v>265404</v>
      </c>
      <c r="AD49" s="94" t="str">
        <f t="shared" si="7"/>
        <v>40CBC</v>
      </c>
      <c r="AE49" s="211"/>
      <c r="AF49" s="95" t="str">
        <f t="shared" si="73"/>
        <v>00</v>
      </c>
      <c r="AG49" s="99" t="str">
        <f t="shared" si="9"/>
        <v>1B</v>
      </c>
      <c r="AH49" s="99" t="str">
        <f t="shared" si="10"/>
        <v>5D</v>
      </c>
      <c r="AI49" s="99" t="str">
        <f t="shared" si="11"/>
        <v>12</v>
      </c>
      <c r="AJ49" s="84">
        <f t="shared" si="12"/>
        <v>50</v>
      </c>
      <c r="AK49" s="99" t="str">
        <f t="shared" si="13"/>
        <v>4D</v>
      </c>
      <c r="AL49" s="101" t="str">
        <f t="shared" si="14"/>
        <v>平军</v>
      </c>
      <c r="AM49" s="102" t="str">
        <f t="shared" si="15"/>
        <v>0</v>
      </c>
      <c r="AN49" s="99" t="str">
        <f t="shared" si="16"/>
        <v>5</v>
      </c>
      <c r="AO49" s="108">
        <f t="shared" si="17"/>
        <v>0</v>
      </c>
      <c r="AP49" s="108">
        <f t="shared" si="18"/>
        <v>4</v>
      </c>
      <c r="AQ49" s="109">
        <f t="shared" si="19"/>
        <v>0</v>
      </c>
      <c r="AR49" s="110" t="str">
        <f t="shared" si="20"/>
        <v>45</v>
      </c>
      <c r="AS49" s="211"/>
      <c r="AT49" s="111">
        <v>19</v>
      </c>
      <c r="AU49" s="213"/>
      <c r="AV49" s="111">
        <v>0</v>
      </c>
      <c r="DD49" s="70" t="str">
        <f>LOOKUP(C49,全武将名字!$B$3:$B$257,全武将名字!$B$3:$B$257)</f>
        <v>洒敦</v>
      </c>
      <c r="DE49" s="70">
        <f t="shared" si="52"/>
        <v>1</v>
      </c>
    </row>
    <row r="50" spans="1:109">
      <c r="A50" s="59" t="str">
        <f t="shared" si="74"/>
        <v>2E</v>
      </c>
      <c r="B50" s="19">
        <v>46</v>
      </c>
      <c r="C50" s="19" t="s">
        <v>952</v>
      </c>
      <c r="D50" s="67" t="str">
        <f t="shared" si="1"/>
        <v>207E</v>
      </c>
      <c r="E50" s="67">
        <f t="shared" si="45"/>
        <v>8318</v>
      </c>
      <c r="F50" s="67" t="str">
        <f t="shared" si="2"/>
        <v>92F6</v>
      </c>
      <c r="G50" s="67">
        <f t="shared" si="46"/>
        <v>37622</v>
      </c>
      <c r="H50" s="67" t="str">
        <f t="shared" si="3"/>
        <v>22EA</v>
      </c>
      <c r="I50" s="67">
        <f t="shared" si="47"/>
        <v>8938</v>
      </c>
      <c r="J50" s="79">
        <v>5</v>
      </c>
      <c r="K50" s="84" t="str">
        <f t="shared" si="4"/>
        <v>F6</v>
      </c>
      <c r="L50" s="79">
        <f t="shared" si="48"/>
        <v>246</v>
      </c>
      <c r="M50" s="84" t="str">
        <f t="shared" si="5"/>
        <v>92</v>
      </c>
      <c r="N50" s="79">
        <f t="shared" si="6"/>
        <v>146.9609375</v>
      </c>
      <c r="O50" s="211"/>
      <c r="P50" s="85" t="str">
        <f>LOOKUP(C50,全武将名字!$B$3:$B$257,全武将名字!$H$3:$H$257)</f>
        <v>A0</v>
      </c>
      <c r="Q50" s="85">
        <f>LOOKUP(C50,全武将名字!$B$3:$B$257,全武将名字!$I$3:$I$257)</f>
        <v>58</v>
      </c>
      <c r="R50" s="85" t="str">
        <f>LOOKUP(C50,全武将名字!$B$3:$B$257,全武将名字!$J$3:$J$257)</f>
        <v>5A</v>
      </c>
      <c r="S50" s="85" t="str">
        <f>LOOKUP(C50,全武将名字!$B$3:$B$257,全武将名字!$K$3:$K$257)</f>
        <v>7A</v>
      </c>
      <c r="T50" s="79" t="s">
        <v>83</v>
      </c>
      <c r="U50" s="87" t="str">
        <f>LOOKUP(C50,武将属性排列!$C$1:$C$255,武将属性排列!$D$1:$D$255)</f>
        <v>出仕</v>
      </c>
      <c r="V50" s="88">
        <f>LOOKUP(C50,武将属性排列!$C$1:$C$255,武将属性排列!$E$1:$E$255)</f>
        <v>77</v>
      </c>
      <c r="W50" s="88">
        <f>LOOKUP(C50,武将属性排列!$C$1:$C$255,武将属性排列!$F$1:$F$255)</f>
        <v>49</v>
      </c>
      <c r="X50" s="88">
        <f>LOOKUP(C50,武将属性排列!$C$1:$C$255,武将属性排列!$G$1:$G$255)</f>
        <v>67</v>
      </c>
      <c r="Y50" s="88">
        <f>LOOKUP(C50,武将属性排列!$C$1:$C$255,武将属性排列!$I$1:$I$255)</f>
        <v>77</v>
      </c>
      <c r="Z50" s="93">
        <f>LOOKUP(C50,武将属性排列!$C$1:$C$255,武将属性排列!$K$1:$K$255)</f>
        <v>2</v>
      </c>
      <c r="AA50" s="93">
        <f t="shared" si="72"/>
        <v>500</v>
      </c>
      <c r="AB50" s="88">
        <f>LOOKUP(C50,武将属性排列!$C$1:$C$255,武将属性排列!$O$1:$O$255)</f>
        <v>41</v>
      </c>
      <c r="AC50" s="94">
        <f t="shared" si="49"/>
        <v>265412</v>
      </c>
      <c r="AD50" s="94" t="str">
        <f t="shared" si="7"/>
        <v>40CC4</v>
      </c>
      <c r="AE50" s="211"/>
      <c r="AF50" s="95" t="str">
        <f t="shared" si="73"/>
        <v>00</v>
      </c>
      <c r="AG50" s="99" t="str">
        <f t="shared" si="9"/>
        <v>4D</v>
      </c>
      <c r="AH50" s="99" t="str">
        <f t="shared" si="10"/>
        <v>31</v>
      </c>
      <c r="AI50" s="99" t="str">
        <f t="shared" si="11"/>
        <v>43</v>
      </c>
      <c r="AJ50" s="84">
        <f t="shared" si="12"/>
        <v>30</v>
      </c>
      <c r="AK50" s="99" t="str">
        <f t="shared" si="13"/>
        <v>4D</v>
      </c>
      <c r="AL50" s="101" t="str">
        <f t="shared" si="14"/>
        <v>山军</v>
      </c>
      <c r="AM50" s="102" t="str">
        <f t="shared" si="15"/>
        <v>2</v>
      </c>
      <c r="AN50" s="99" t="str">
        <f t="shared" si="16"/>
        <v>5</v>
      </c>
      <c r="AO50" s="108">
        <f t="shared" si="17"/>
        <v>0</v>
      </c>
      <c r="AP50" s="108">
        <f t="shared" si="18"/>
        <v>3</v>
      </c>
      <c r="AQ50" s="109">
        <f t="shared" si="19"/>
        <v>2</v>
      </c>
      <c r="AR50" s="110" t="str">
        <f t="shared" si="20"/>
        <v>29</v>
      </c>
      <c r="AS50" s="211"/>
      <c r="AT50" s="111">
        <v>19</v>
      </c>
      <c r="AU50" s="213"/>
      <c r="AV50" s="111">
        <v>14</v>
      </c>
      <c r="DD50" s="70" t="str">
        <f>LOOKUP(C50,全武将名字!$B$3:$B$257,全武将名字!$B$3:$B$257)</f>
        <v>苑廷海</v>
      </c>
      <c r="DE50" s="70">
        <f t="shared" si="52"/>
        <v>1</v>
      </c>
    </row>
    <row r="51" spans="1:109">
      <c r="A51" s="59" t="str">
        <f t="shared" si="74"/>
        <v>2F</v>
      </c>
      <c r="B51" s="19">
        <v>47</v>
      </c>
      <c r="C51" s="19" t="s">
        <v>787</v>
      </c>
      <c r="D51" s="67" t="str">
        <f t="shared" si="1"/>
        <v>2080</v>
      </c>
      <c r="E51" s="67">
        <f t="shared" si="45"/>
        <v>8320</v>
      </c>
      <c r="F51" s="67" t="str">
        <f t="shared" si="2"/>
        <v>92FB</v>
      </c>
      <c r="G51" s="67">
        <f t="shared" si="46"/>
        <v>37627</v>
      </c>
      <c r="H51" s="67" t="str">
        <f t="shared" si="3"/>
        <v>22EF</v>
      </c>
      <c r="I51" s="67">
        <f t="shared" si="47"/>
        <v>8943</v>
      </c>
      <c r="J51" s="79">
        <v>5</v>
      </c>
      <c r="K51" s="84" t="str">
        <f t="shared" si="4"/>
        <v>FB</v>
      </c>
      <c r="L51" s="79">
        <f t="shared" si="48"/>
        <v>251</v>
      </c>
      <c r="M51" s="84" t="str">
        <f t="shared" si="5"/>
        <v>92</v>
      </c>
      <c r="N51" s="79">
        <f t="shared" si="6"/>
        <v>146.98046875</v>
      </c>
      <c r="O51" s="211"/>
      <c r="P51" s="85" t="str">
        <f>LOOKUP(C51,全武将名字!$B$3:$B$257,全武将名字!$H$3:$H$257)</f>
        <v>8B</v>
      </c>
      <c r="Q51" s="85">
        <f>LOOKUP(C51,全武将名字!$B$3:$B$257,全武将名字!$I$3:$I$257)</f>
        <v>70</v>
      </c>
      <c r="R51" s="85">
        <f>LOOKUP(C51,全武将名字!$B$3:$B$257,全武将名字!$J$3:$J$257)</f>
        <v>72</v>
      </c>
      <c r="S51" s="85">
        <f>LOOKUP(C51,全武将名字!$B$3:$B$257,全武将名字!$K$3:$K$257)</f>
        <v>76</v>
      </c>
      <c r="T51" s="79" t="s">
        <v>83</v>
      </c>
      <c r="U51" s="87" t="str">
        <f>LOOKUP(C51,武将属性排列!$C$1:$C$255,武将属性排列!$D$1:$D$255)</f>
        <v>出仕</v>
      </c>
      <c r="V51" s="88">
        <f>LOOKUP(C51,武将属性排列!$C$1:$C$255,武将属性排列!$E$1:$E$255)</f>
        <v>68</v>
      </c>
      <c r="W51" s="88">
        <f>LOOKUP(C51,武将属性排列!$C$1:$C$255,武将属性排列!$F$1:$F$255)</f>
        <v>81</v>
      </c>
      <c r="X51" s="88">
        <f>LOOKUP(C51,武将属性排列!$C$1:$C$255,武将属性排列!$G$1:$G$255)</f>
        <v>43</v>
      </c>
      <c r="Y51" s="88">
        <f>LOOKUP(C51,武将属性排列!$C$1:$C$255,武将属性排列!$I$1:$I$255)</f>
        <v>76</v>
      </c>
      <c r="Z51" s="93">
        <f>LOOKUP(C51,武将属性排列!$C$1:$C$255,武将属性排列!$K$1:$K$255)</f>
        <v>0</v>
      </c>
      <c r="AA51" s="93">
        <f t="shared" si="72"/>
        <v>500</v>
      </c>
      <c r="AB51" s="88">
        <f>LOOKUP(C51,武将属性排列!$C$1:$C$255,武将属性排列!$O$1:$O$255)</f>
        <v>50</v>
      </c>
      <c r="AC51" s="94">
        <f t="shared" si="49"/>
        <v>265420</v>
      </c>
      <c r="AD51" s="94" t="str">
        <f t="shared" si="7"/>
        <v>40CCC</v>
      </c>
      <c r="AE51" s="211"/>
      <c r="AF51" s="95" t="str">
        <f t="shared" si="73"/>
        <v>00</v>
      </c>
      <c r="AG51" s="99" t="str">
        <f t="shared" si="9"/>
        <v>44</v>
      </c>
      <c r="AH51" s="99" t="str">
        <f t="shared" si="10"/>
        <v>51</v>
      </c>
      <c r="AI51" s="99" t="str">
        <f t="shared" si="11"/>
        <v>2B</v>
      </c>
      <c r="AJ51" s="84">
        <f t="shared" si="12"/>
        <v>40</v>
      </c>
      <c r="AK51" s="99" t="str">
        <f t="shared" si="13"/>
        <v>4C</v>
      </c>
      <c r="AL51" s="101" t="str">
        <f t="shared" si="14"/>
        <v>平军</v>
      </c>
      <c r="AM51" s="102" t="str">
        <f t="shared" si="15"/>
        <v>0</v>
      </c>
      <c r="AN51" s="99" t="str">
        <f t="shared" si="16"/>
        <v>5</v>
      </c>
      <c r="AO51" s="108">
        <f t="shared" si="17"/>
        <v>0</v>
      </c>
      <c r="AP51" s="108">
        <f t="shared" si="18"/>
        <v>3</v>
      </c>
      <c r="AQ51" s="109">
        <f t="shared" si="19"/>
        <v>1</v>
      </c>
      <c r="AR51" s="110" t="str">
        <f t="shared" si="20"/>
        <v>32</v>
      </c>
      <c r="AS51" s="211"/>
      <c r="AT51" s="111">
        <v>19</v>
      </c>
      <c r="AU51" s="213"/>
      <c r="AV51" s="111">
        <v>28</v>
      </c>
      <c r="DD51" s="70" t="str">
        <f>LOOKUP(C51,全武将名字!$B$3:$B$257,全武将名字!$B$3:$B$257)</f>
        <v>方国璋</v>
      </c>
      <c r="DE51" s="70">
        <f t="shared" si="52"/>
        <v>1</v>
      </c>
    </row>
    <row r="52" spans="1:109">
      <c r="A52" s="59" t="str">
        <f t="shared" si="74"/>
        <v>30</v>
      </c>
      <c r="B52" s="19">
        <v>48</v>
      </c>
      <c r="C52" s="19" t="s">
        <v>875</v>
      </c>
      <c r="D52" s="67" t="str">
        <f t="shared" si="1"/>
        <v>2082</v>
      </c>
      <c r="E52" s="67">
        <f t="shared" si="45"/>
        <v>8322</v>
      </c>
      <c r="F52" s="67" t="str">
        <f t="shared" si="2"/>
        <v>9300</v>
      </c>
      <c r="G52" s="67">
        <f t="shared" si="46"/>
        <v>37632</v>
      </c>
      <c r="H52" s="67" t="str">
        <f t="shared" si="3"/>
        <v>22F4</v>
      </c>
      <c r="I52" s="67">
        <f t="shared" si="47"/>
        <v>8948</v>
      </c>
      <c r="J52" s="79">
        <v>5</v>
      </c>
      <c r="K52" s="84" t="str">
        <f t="shared" si="4"/>
        <v>00</v>
      </c>
      <c r="L52" s="79">
        <f t="shared" si="48"/>
        <v>0</v>
      </c>
      <c r="M52" s="84" t="str">
        <f t="shared" si="5"/>
        <v>93</v>
      </c>
      <c r="N52" s="79">
        <f t="shared" si="6"/>
        <v>147</v>
      </c>
      <c r="O52" s="211"/>
      <c r="P52" s="85">
        <f>LOOKUP(C52,全武将名字!$B$3:$B$257,全武将名字!$H$3:$H$257)</f>
        <v>96</v>
      </c>
      <c r="Q52" s="85">
        <f>LOOKUP(C52,全武将名字!$B$3:$B$257,全武将名字!$I$3:$I$257)</f>
        <v>50</v>
      </c>
      <c r="R52" s="85">
        <f>LOOKUP(C52,全武将名字!$B$3:$B$257,全武将名字!$J$3:$J$257)</f>
        <v>52</v>
      </c>
      <c r="S52" s="85">
        <f>LOOKUP(C52,全武将名字!$B$3:$B$257,全武将名字!$K$3:$K$257)</f>
        <v>72</v>
      </c>
      <c r="T52" s="79" t="s">
        <v>83</v>
      </c>
      <c r="U52" s="87" t="str">
        <f>LOOKUP(C52,武将属性排列!$C$1:$C$255,武将属性排列!$D$1:$D$255)</f>
        <v>出仕</v>
      </c>
      <c r="V52" s="88">
        <f>LOOKUP(C52,武将属性排列!$C$1:$C$255,武将属性排列!$E$1:$E$255)</f>
        <v>88</v>
      </c>
      <c r="W52" s="88">
        <f>LOOKUP(C52,武将属性排列!$C$1:$C$255,武将属性排列!$F$1:$F$255)</f>
        <v>55</v>
      </c>
      <c r="X52" s="88">
        <f>LOOKUP(C52,武将属性排列!$C$1:$C$255,武将属性排列!$G$1:$G$255)</f>
        <v>84</v>
      </c>
      <c r="Y52" s="88">
        <f>LOOKUP(C52,武将属性排列!$C$1:$C$255,武将属性排列!$I$1:$I$255)</f>
        <v>76</v>
      </c>
      <c r="Z52" s="93">
        <f>LOOKUP(C52,武将属性排列!$C$1:$C$255,武将属性排列!$K$1:$K$255)</f>
        <v>1</v>
      </c>
      <c r="AA52" s="93">
        <f t="shared" si="72"/>
        <v>500</v>
      </c>
      <c r="AB52" s="88">
        <f>LOOKUP(C52,武将属性排列!$C$1:$C$255,武将属性排列!$O$1:$O$255)</f>
        <v>75</v>
      </c>
      <c r="AC52" s="94">
        <f t="shared" si="49"/>
        <v>265428</v>
      </c>
      <c r="AD52" s="94" t="str">
        <f t="shared" si="7"/>
        <v>40CD4</v>
      </c>
      <c r="AE52" s="211"/>
      <c r="AF52" s="95" t="str">
        <f t="shared" si="73"/>
        <v>00</v>
      </c>
      <c r="AG52" s="99" t="str">
        <f t="shared" si="9"/>
        <v>58</v>
      </c>
      <c r="AH52" s="99" t="str">
        <f t="shared" si="10"/>
        <v>37</v>
      </c>
      <c r="AI52" s="99" t="str">
        <f t="shared" si="11"/>
        <v>54</v>
      </c>
      <c r="AJ52" s="84">
        <f t="shared" si="12"/>
        <v>20</v>
      </c>
      <c r="AK52" s="99" t="str">
        <f t="shared" si="13"/>
        <v>4C</v>
      </c>
      <c r="AL52" s="101" t="str">
        <f t="shared" si="14"/>
        <v>水军</v>
      </c>
      <c r="AM52" s="102" t="str">
        <f t="shared" si="15"/>
        <v>1</v>
      </c>
      <c r="AN52" s="99" t="str">
        <f t="shared" si="16"/>
        <v>5</v>
      </c>
      <c r="AO52" s="108">
        <f t="shared" si="17"/>
        <v>0</v>
      </c>
      <c r="AP52" s="108">
        <f t="shared" si="18"/>
        <v>3</v>
      </c>
      <c r="AQ52" s="109">
        <f t="shared" si="19"/>
        <v>3</v>
      </c>
      <c r="AR52" s="110" t="str">
        <f t="shared" si="20"/>
        <v>4B</v>
      </c>
      <c r="AS52" s="211"/>
      <c r="AT52" s="111" t="s">
        <v>203</v>
      </c>
      <c r="AU52" s="213"/>
      <c r="AV52" s="111">
        <v>0</v>
      </c>
      <c r="DD52" s="70" t="str">
        <f>LOOKUP(C52,全武将名字!$B$3:$B$257,全武将名字!$B$3:$B$257)</f>
        <v>宁伯焉</v>
      </c>
      <c r="DE52" s="70">
        <f t="shared" si="52"/>
        <v>1</v>
      </c>
    </row>
    <row r="53" spans="1:109">
      <c r="A53" s="59" t="str">
        <f t="shared" si="74"/>
        <v>31</v>
      </c>
      <c r="B53" s="19">
        <v>49</v>
      </c>
      <c r="C53" s="19" t="s">
        <v>958</v>
      </c>
      <c r="D53" s="67" t="str">
        <f t="shared" si="1"/>
        <v>2084</v>
      </c>
      <c r="E53" s="67">
        <f t="shared" si="45"/>
        <v>8324</v>
      </c>
      <c r="F53" s="67" t="str">
        <f t="shared" si="2"/>
        <v>9305</v>
      </c>
      <c r="G53" s="67">
        <f t="shared" si="46"/>
        <v>37637</v>
      </c>
      <c r="H53" s="67" t="str">
        <f t="shared" si="3"/>
        <v>22F9</v>
      </c>
      <c r="I53" s="67">
        <f t="shared" si="47"/>
        <v>8953</v>
      </c>
      <c r="J53" s="79">
        <v>5</v>
      </c>
      <c r="K53" s="84" t="str">
        <f t="shared" si="4"/>
        <v>05</v>
      </c>
      <c r="L53" s="79">
        <f t="shared" si="48"/>
        <v>5</v>
      </c>
      <c r="M53" s="84" t="str">
        <f t="shared" si="5"/>
        <v>93</v>
      </c>
      <c r="N53" s="79">
        <f t="shared" si="6"/>
        <v>147.01953125</v>
      </c>
      <c r="O53" s="211"/>
      <c r="P53" s="85" t="str">
        <f>LOOKUP(C53,全武将名字!$B$3:$B$257,全武将名字!$H$3:$H$257)</f>
        <v>FD</v>
      </c>
      <c r="Q53" s="85">
        <f>LOOKUP(C53,全武将名字!$B$3:$B$257,全武将名字!$I$3:$I$257)</f>
        <v>50</v>
      </c>
      <c r="R53" s="85">
        <f>LOOKUP(C53,全武将名字!$B$3:$B$257,全武将名字!$J$3:$J$257)</f>
        <v>52</v>
      </c>
      <c r="S53" s="85">
        <f>LOOKUP(C53,全武将名字!$B$3:$B$257,全武将名字!$K$3:$K$257)</f>
        <v>70</v>
      </c>
      <c r="T53" s="79" t="s">
        <v>83</v>
      </c>
      <c r="U53" s="87" t="str">
        <f>LOOKUP(C53,武将属性排列!$C$1:$C$255,武将属性排列!$D$1:$D$255)</f>
        <v>出仕</v>
      </c>
      <c r="V53" s="88">
        <f>LOOKUP(C53,武将属性排列!$C$1:$C$255,武将属性排列!$E$1:$E$255)</f>
        <v>75</v>
      </c>
      <c r="W53" s="88">
        <f>LOOKUP(C53,武将属性排列!$C$1:$C$255,武将属性排列!$F$1:$F$255)</f>
        <v>70</v>
      </c>
      <c r="X53" s="88">
        <f>LOOKUP(C53,武将属性排列!$C$1:$C$255,武将属性排列!$G$1:$G$255)</f>
        <v>82</v>
      </c>
      <c r="Y53" s="88">
        <f>LOOKUP(C53,武将属性排列!$C$1:$C$255,武将属性排列!$I$1:$I$255)</f>
        <v>72</v>
      </c>
      <c r="Z53" s="93">
        <f>LOOKUP(C53,武将属性排列!$C$1:$C$255,武将属性排列!$K$1:$K$255)</f>
        <v>2</v>
      </c>
      <c r="AA53" s="93">
        <f t="shared" si="72"/>
        <v>500</v>
      </c>
      <c r="AB53" s="88">
        <f>LOOKUP(C53,武将属性排列!$C$1:$C$255,武将属性排列!$O$1:$O$255)</f>
        <v>66</v>
      </c>
      <c r="AC53" s="94">
        <f t="shared" si="49"/>
        <v>265436</v>
      </c>
      <c r="AD53" s="94" t="str">
        <f t="shared" si="7"/>
        <v>40CDC</v>
      </c>
      <c r="AE53" s="211"/>
      <c r="AF53" s="95" t="str">
        <f t="shared" si="73"/>
        <v>00</v>
      </c>
      <c r="AG53" s="99" t="str">
        <f t="shared" si="9"/>
        <v>4B</v>
      </c>
      <c r="AH53" s="99" t="str">
        <f t="shared" si="10"/>
        <v>46</v>
      </c>
      <c r="AI53" s="99" t="str">
        <f t="shared" si="11"/>
        <v>52</v>
      </c>
      <c r="AJ53" s="84">
        <f t="shared" si="12"/>
        <v>20</v>
      </c>
      <c r="AK53" s="99" t="str">
        <f t="shared" si="13"/>
        <v>48</v>
      </c>
      <c r="AL53" s="101" t="str">
        <f t="shared" si="14"/>
        <v>山军</v>
      </c>
      <c r="AM53" s="102" t="str">
        <f t="shared" si="15"/>
        <v>2</v>
      </c>
      <c r="AN53" s="99" t="str">
        <f t="shared" si="16"/>
        <v>5</v>
      </c>
      <c r="AO53" s="108">
        <f t="shared" si="17"/>
        <v>0</v>
      </c>
      <c r="AP53" s="108">
        <f t="shared" si="18"/>
        <v>3</v>
      </c>
      <c r="AQ53" s="109">
        <f t="shared" si="19"/>
        <v>3</v>
      </c>
      <c r="AR53" s="110" t="str">
        <f t="shared" si="20"/>
        <v>42</v>
      </c>
      <c r="AS53" s="211"/>
      <c r="AT53" s="111" t="s">
        <v>203</v>
      </c>
      <c r="AU53" s="213"/>
      <c r="AV53" s="111">
        <v>14</v>
      </c>
      <c r="DD53" s="70" t="str">
        <f>LOOKUP(C53,全武将名字!$B$3:$B$257,全武将名字!$B$3:$B$257)</f>
        <v>张九成</v>
      </c>
      <c r="DE53" s="70">
        <f t="shared" si="52"/>
        <v>1</v>
      </c>
    </row>
    <row r="54" spans="1:109">
      <c r="A54" s="59" t="str">
        <f t="shared" si="74"/>
        <v>32</v>
      </c>
      <c r="B54" s="19">
        <v>50</v>
      </c>
      <c r="C54" s="19" t="s">
        <v>953</v>
      </c>
      <c r="D54" s="67" t="str">
        <f t="shared" si="1"/>
        <v>2086</v>
      </c>
      <c r="E54" s="67">
        <f t="shared" si="45"/>
        <v>8326</v>
      </c>
      <c r="F54" s="67" t="str">
        <f t="shared" si="2"/>
        <v>930A</v>
      </c>
      <c r="G54" s="67">
        <f t="shared" si="46"/>
        <v>37642</v>
      </c>
      <c r="H54" s="67" t="str">
        <f t="shared" si="3"/>
        <v>22FE</v>
      </c>
      <c r="I54" s="67">
        <f t="shared" si="47"/>
        <v>8958</v>
      </c>
      <c r="J54" s="79">
        <v>5</v>
      </c>
      <c r="K54" s="84" t="str">
        <f t="shared" si="4"/>
        <v>0A</v>
      </c>
      <c r="L54" s="79">
        <f t="shared" si="48"/>
        <v>10</v>
      </c>
      <c r="M54" s="84" t="str">
        <f t="shared" si="5"/>
        <v>93</v>
      </c>
      <c r="N54" s="79">
        <f t="shared" si="6"/>
        <v>147.0390625</v>
      </c>
      <c r="O54" s="211"/>
      <c r="P54" s="85" t="str">
        <f>LOOKUP(C54,全武将名字!$B$3:$B$257,全武将名字!$H$3:$H$257)</f>
        <v>A0</v>
      </c>
      <c r="Q54" s="85">
        <f>LOOKUP(C54,全武将名字!$B$3:$B$257,全武将名字!$I$3:$I$257)</f>
        <v>58</v>
      </c>
      <c r="R54" s="85" t="str">
        <f>LOOKUP(C54,全武将名字!$B$3:$B$257,全武将名字!$J$3:$J$257)</f>
        <v>5A</v>
      </c>
      <c r="S54" s="85" t="str">
        <f>LOOKUP(C54,全武将名字!$B$3:$B$257,全武将名字!$K$3:$K$257)</f>
        <v>5C</v>
      </c>
      <c r="T54" s="79" t="s">
        <v>83</v>
      </c>
      <c r="U54" s="87" t="str">
        <f>LOOKUP(C54,武将属性排列!$C$1:$C$255,武将属性排列!$D$1:$D$255)</f>
        <v>出仕</v>
      </c>
      <c r="V54" s="88">
        <f>LOOKUP(C54,武将属性排列!$C$1:$C$255,武将属性排列!$E$1:$E$255)</f>
        <v>78</v>
      </c>
      <c r="W54" s="88">
        <f>LOOKUP(C54,武将属性排列!$C$1:$C$255,武将属性排列!$F$1:$F$255)</f>
        <v>39</v>
      </c>
      <c r="X54" s="88">
        <f>LOOKUP(C54,武将属性排列!$C$1:$C$255,武将属性排列!$G$1:$G$255)</f>
        <v>69</v>
      </c>
      <c r="Y54" s="88">
        <f>LOOKUP(C54,武将属性排列!$C$1:$C$255,武将属性排列!$I$1:$I$255)</f>
        <v>71</v>
      </c>
      <c r="Z54" s="93">
        <f>LOOKUP(C54,武将属性排列!$C$1:$C$255,武将属性排列!$K$1:$K$255)</f>
        <v>2</v>
      </c>
      <c r="AA54" s="93">
        <f t="shared" si="72"/>
        <v>500</v>
      </c>
      <c r="AB54" s="88">
        <f>LOOKUP(C54,武将属性排列!$C$1:$C$255,武将属性排列!$O$1:$O$255)</f>
        <v>69</v>
      </c>
      <c r="AC54" s="94">
        <f t="shared" si="49"/>
        <v>265444</v>
      </c>
      <c r="AD54" s="94" t="str">
        <f t="shared" si="7"/>
        <v>40CE4</v>
      </c>
      <c r="AE54" s="211"/>
      <c r="AF54" s="95" t="str">
        <f t="shared" si="73"/>
        <v>00</v>
      </c>
      <c r="AG54" s="99" t="str">
        <f t="shared" si="9"/>
        <v>4E</v>
      </c>
      <c r="AH54" s="99" t="str">
        <f t="shared" si="10"/>
        <v>27</v>
      </c>
      <c r="AI54" s="99" t="str">
        <f t="shared" si="11"/>
        <v>45</v>
      </c>
      <c r="AJ54" s="84">
        <f t="shared" si="12"/>
        <v>30</v>
      </c>
      <c r="AK54" s="99" t="str">
        <f t="shared" si="13"/>
        <v>47</v>
      </c>
      <c r="AL54" s="101" t="str">
        <f t="shared" si="14"/>
        <v>山军</v>
      </c>
      <c r="AM54" s="102" t="str">
        <f t="shared" si="15"/>
        <v>2</v>
      </c>
      <c r="AN54" s="99" t="str">
        <f t="shared" si="16"/>
        <v>5</v>
      </c>
      <c r="AO54" s="108">
        <f t="shared" si="17"/>
        <v>0</v>
      </c>
      <c r="AP54" s="108">
        <f t="shared" si="18"/>
        <v>3</v>
      </c>
      <c r="AQ54" s="109">
        <f t="shared" si="19"/>
        <v>2</v>
      </c>
      <c r="AR54" s="110" t="str">
        <f t="shared" si="20"/>
        <v>45</v>
      </c>
      <c r="AS54" s="211"/>
      <c r="AT54" s="111" t="s">
        <v>203</v>
      </c>
      <c r="AU54" s="213"/>
      <c r="AV54" s="111">
        <v>28</v>
      </c>
      <c r="DD54" s="70" t="str">
        <f>LOOKUP(C54,全武将名字!$B$3:$B$257,全武将名字!$B$3:$B$257)</f>
        <v>苑廷山</v>
      </c>
      <c r="DE54" s="70">
        <f t="shared" si="52"/>
        <v>1</v>
      </c>
    </row>
    <row r="55" spans="1:109">
      <c r="A55" s="59" t="str">
        <f t="shared" si="74"/>
        <v>33</v>
      </c>
      <c r="B55" s="19">
        <v>51</v>
      </c>
      <c r="C55" s="19" t="s">
        <v>861</v>
      </c>
      <c r="D55" s="67" t="str">
        <f t="shared" si="1"/>
        <v>2088</v>
      </c>
      <c r="E55" s="67">
        <f t="shared" si="45"/>
        <v>8328</v>
      </c>
      <c r="F55" s="67" t="str">
        <f t="shared" si="2"/>
        <v>930F</v>
      </c>
      <c r="G55" s="67">
        <f t="shared" si="46"/>
        <v>37647</v>
      </c>
      <c r="H55" s="67" t="str">
        <f t="shared" si="3"/>
        <v>2303</v>
      </c>
      <c r="I55" s="67">
        <f t="shared" si="47"/>
        <v>8963</v>
      </c>
      <c r="J55" s="79">
        <v>5</v>
      </c>
      <c r="K55" s="84" t="str">
        <f t="shared" si="4"/>
        <v>0F</v>
      </c>
      <c r="L55" s="79">
        <f t="shared" si="48"/>
        <v>15</v>
      </c>
      <c r="M55" s="84" t="str">
        <f t="shared" si="5"/>
        <v>93</v>
      </c>
      <c r="N55" s="79">
        <f t="shared" si="6"/>
        <v>147.05859375</v>
      </c>
      <c r="O55" s="211"/>
      <c r="P55" s="85">
        <f>LOOKUP(C55,全武将名字!$B$3:$B$257,全武将名字!$H$3:$H$257)</f>
        <v>93</v>
      </c>
      <c r="Q55" s="85">
        <f>LOOKUP(C55,全武将名字!$B$3:$B$257,全武将名字!$I$3:$I$257)</f>
        <v>54</v>
      </c>
      <c r="R55" s="85">
        <f>LOOKUP(C55,全武将名字!$B$3:$B$257,全武将名字!$J$3:$J$257)</f>
        <v>58</v>
      </c>
      <c r="S55" s="85">
        <f>LOOKUP(C55,全武将名字!$B$3:$B$257,全武将名字!$K$3:$K$257)</f>
        <v>72</v>
      </c>
      <c r="T55" s="79" t="s">
        <v>83</v>
      </c>
      <c r="U55" s="87" t="str">
        <f>LOOKUP(C55,武将属性排列!$C$1:$C$255,武将属性排列!$D$1:$D$255)</f>
        <v>出仕</v>
      </c>
      <c r="V55" s="88">
        <f>LOOKUP(C55,武将属性排列!$C$1:$C$255,武将属性排列!$E$1:$E$255)</f>
        <v>60</v>
      </c>
      <c r="W55" s="88">
        <f>LOOKUP(C55,武将属性排列!$C$1:$C$255,武将属性排列!$F$1:$F$255)</f>
        <v>81</v>
      </c>
      <c r="X55" s="88">
        <f>LOOKUP(C55,武将属性排列!$C$1:$C$255,武将属性排列!$G$1:$G$255)</f>
        <v>53</v>
      </c>
      <c r="Y55" s="88">
        <f>LOOKUP(C55,武将属性排列!$C$1:$C$255,武将属性排列!$I$1:$I$255)</f>
        <v>71</v>
      </c>
      <c r="Z55" s="93">
        <f>LOOKUP(C55,武将属性排列!$C$1:$C$255,武将属性排列!$K$1:$K$255)</f>
        <v>0</v>
      </c>
      <c r="AA55" s="93">
        <f t="shared" si="72"/>
        <v>500</v>
      </c>
      <c r="AB55" s="88">
        <f>LOOKUP(C55,武将属性排列!$C$1:$C$255,武将属性排列!$O$1:$O$255)</f>
        <v>53</v>
      </c>
      <c r="AC55" s="94">
        <f t="shared" si="49"/>
        <v>265452</v>
      </c>
      <c r="AD55" s="94" t="str">
        <f t="shared" si="7"/>
        <v>40CEC</v>
      </c>
      <c r="AE55" s="211"/>
      <c r="AF55" s="95" t="str">
        <f t="shared" si="73"/>
        <v>00</v>
      </c>
      <c r="AG55" s="99" t="str">
        <f t="shared" si="9"/>
        <v>3C</v>
      </c>
      <c r="AH55" s="99" t="str">
        <f t="shared" si="10"/>
        <v>51</v>
      </c>
      <c r="AI55" s="99" t="str">
        <f t="shared" si="11"/>
        <v>35</v>
      </c>
      <c r="AJ55" s="84">
        <f t="shared" si="12"/>
        <v>30</v>
      </c>
      <c r="AK55" s="99" t="str">
        <f t="shared" si="13"/>
        <v>47</v>
      </c>
      <c r="AL55" s="101" t="str">
        <f t="shared" si="14"/>
        <v>平军</v>
      </c>
      <c r="AM55" s="102" t="str">
        <f t="shared" si="15"/>
        <v>0</v>
      </c>
      <c r="AN55" s="99" t="str">
        <f t="shared" si="16"/>
        <v>5</v>
      </c>
      <c r="AO55" s="108">
        <f t="shared" si="17"/>
        <v>0</v>
      </c>
      <c r="AP55" s="108">
        <f t="shared" si="18"/>
        <v>4</v>
      </c>
      <c r="AQ55" s="109">
        <f t="shared" si="19"/>
        <v>2</v>
      </c>
      <c r="AR55" s="110" t="str">
        <f t="shared" si="20"/>
        <v>35</v>
      </c>
      <c r="AS55" s="211"/>
      <c r="AT55" s="111" t="s">
        <v>207</v>
      </c>
      <c r="AU55" s="213"/>
      <c r="AV55" s="111">
        <v>0</v>
      </c>
      <c r="DD55" s="70" t="str">
        <f>LOOKUP(C55,全武将名字!$B$3:$B$257,全武将名字!$B$3:$B$257)</f>
        <v>罗文素</v>
      </c>
      <c r="DE55" s="70">
        <f t="shared" si="52"/>
        <v>1</v>
      </c>
    </row>
    <row r="56" spans="1:109">
      <c r="A56" s="59" t="str">
        <f t="shared" si="74"/>
        <v>34</v>
      </c>
      <c r="B56" s="19">
        <v>52</v>
      </c>
      <c r="C56" s="27" t="s">
        <v>873</v>
      </c>
      <c r="D56" s="67" t="str">
        <f t="shared" si="1"/>
        <v>208A</v>
      </c>
      <c r="E56" s="67">
        <f t="shared" si="45"/>
        <v>8330</v>
      </c>
      <c r="F56" s="67" t="str">
        <f t="shared" si="2"/>
        <v>9314</v>
      </c>
      <c r="G56" s="67">
        <f t="shared" si="46"/>
        <v>37652</v>
      </c>
      <c r="H56" s="67" t="str">
        <f t="shared" si="3"/>
        <v>2308</v>
      </c>
      <c r="I56" s="67">
        <f t="shared" si="47"/>
        <v>8968</v>
      </c>
      <c r="J56" s="79">
        <v>5</v>
      </c>
      <c r="K56" s="84" t="str">
        <f t="shared" si="4"/>
        <v>14</v>
      </c>
      <c r="L56" s="79">
        <f t="shared" si="48"/>
        <v>20</v>
      </c>
      <c r="M56" s="84" t="str">
        <f t="shared" si="5"/>
        <v>93</v>
      </c>
      <c r="N56" s="79">
        <f t="shared" si="6"/>
        <v>147.078125</v>
      </c>
      <c r="O56" s="211"/>
      <c r="P56" s="85" t="str">
        <f>LOOKUP(C56,全武将名字!$B$3:$B$257,全武将名字!$H$3:$H$257)</f>
        <v>F0</v>
      </c>
      <c r="Q56" s="85" t="str">
        <f>LOOKUP(C56,全武将名字!$B$3:$B$257,全武将名字!$I$3:$I$257)</f>
        <v>5C</v>
      </c>
      <c r="R56" s="85">
        <f>LOOKUP(C56,全武将名字!$B$3:$B$257,全武将名字!$J$3:$J$257)</f>
        <v>78</v>
      </c>
      <c r="S56" s="85" t="str">
        <f>LOOKUP(C56,全武将名字!$B$3:$B$257,全武将名字!$K$3:$K$257)</f>
        <v>5E</v>
      </c>
      <c r="T56" s="79" t="s">
        <v>83</v>
      </c>
      <c r="U56" s="87" t="str">
        <f>LOOKUP(C56,武将属性排列!$C$1:$C$255,武将属性排列!$D$1:$D$255)</f>
        <v>出仕</v>
      </c>
      <c r="V56" s="88">
        <f>LOOKUP(C56,武将属性排列!$C$1:$C$255,武将属性排列!$E$1:$E$255)</f>
        <v>86</v>
      </c>
      <c r="W56" s="88">
        <f>LOOKUP(C56,武将属性排列!$C$1:$C$255,武将属性排列!$F$1:$F$255)</f>
        <v>65</v>
      </c>
      <c r="X56" s="88">
        <f>LOOKUP(C56,武将属性排列!$C$1:$C$255,武将属性排列!$G$1:$G$255)</f>
        <v>80</v>
      </c>
      <c r="Y56" s="88">
        <f>LOOKUP(C56,武将属性排列!$C$1:$C$255,武将属性排列!$I$1:$I$255)</f>
        <v>70</v>
      </c>
      <c r="Z56" s="93">
        <f>LOOKUP(C56,武将属性排列!$C$1:$C$255,武将属性排列!$K$1:$K$255)</f>
        <v>1</v>
      </c>
      <c r="AA56" s="93">
        <f t="shared" si="72"/>
        <v>500</v>
      </c>
      <c r="AB56" s="88">
        <f>LOOKUP(C56,武将属性排列!$C$1:$C$255,武将属性排列!$O$1:$O$255)</f>
        <v>43</v>
      </c>
      <c r="AC56" s="94">
        <f t="shared" si="49"/>
        <v>265460</v>
      </c>
      <c r="AD56" s="94" t="str">
        <f t="shared" si="7"/>
        <v>40CF4</v>
      </c>
      <c r="AE56" s="211"/>
      <c r="AF56" s="95" t="str">
        <f t="shared" si="73"/>
        <v>00</v>
      </c>
      <c r="AG56" s="99" t="str">
        <f t="shared" si="9"/>
        <v>56</v>
      </c>
      <c r="AH56" s="99" t="str">
        <f t="shared" si="10"/>
        <v>41</v>
      </c>
      <c r="AI56" s="99" t="str">
        <f t="shared" si="11"/>
        <v>50</v>
      </c>
      <c r="AJ56" s="84">
        <f t="shared" si="12"/>
        <v>20</v>
      </c>
      <c r="AK56" s="99" t="str">
        <f t="shared" si="13"/>
        <v>46</v>
      </c>
      <c r="AL56" s="101" t="str">
        <f t="shared" si="14"/>
        <v>水军</v>
      </c>
      <c r="AM56" s="102" t="str">
        <f t="shared" si="15"/>
        <v>1</v>
      </c>
      <c r="AN56" s="99" t="str">
        <f t="shared" si="16"/>
        <v>5</v>
      </c>
      <c r="AO56" s="108">
        <f t="shared" si="17"/>
        <v>0</v>
      </c>
      <c r="AP56" s="108">
        <f t="shared" si="18"/>
        <v>3</v>
      </c>
      <c r="AQ56" s="109">
        <f t="shared" si="19"/>
        <v>3</v>
      </c>
      <c r="AR56" s="110" t="str">
        <f t="shared" si="20"/>
        <v>2B</v>
      </c>
      <c r="AS56" s="211"/>
      <c r="AT56" s="111" t="s">
        <v>207</v>
      </c>
      <c r="AU56" s="213"/>
      <c r="AV56" s="111">
        <v>14</v>
      </c>
      <c r="DD56" s="70" t="str">
        <f>LOOKUP(C56,全武将名字!$B$3:$B$257,全武将名字!$B$3:$B$257)</f>
        <v>倪文俊</v>
      </c>
      <c r="DE56" s="70">
        <f t="shared" si="52"/>
        <v>1</v>
      </c>
    </row>
    <row r="57" spans="1:109">
      <c r="A57" s="59" t="str">
        <f t="shared" si="74"/>
        <v>35</v>
      </c>
      <c r="B57" s="19">
        <v>53</v>
      </c>
      <c r="C57" s="19" t="s">
        <v>961</v>
      </c>
      <c r="D57" s="67" t="str">
        <f t="shared" si="1"/>
        <v>208C</v>
      </c>
      <c r="E57" s="67">
        <f t="shared" si="45"/>
        <v>8332</v>
      </c>
      <c r="F57" s="67" t="str">
        <f t="shared" si="2"/>
        <v>9319</v>
      </c>
      <c r="G57" s="67">
        <f t="shared" si="46"/>
        <v>37657</v>
      </c>
      <c r="H57" s="67" t="str">
        <f t="shared" si="3"/>
        <v>230D</v>
      </c>
      <c r="I57" s="67">
        <f t="shared" si="47"/>
        <v>8973</v>
      </c>
      <c r="J57" s="79">
        <v>5</v>
      </c>
      <c r="K57" s="84" t="str">
        <f t="shared" si="4"/>
        <v>19</v>
      </c>
      <c r="L57" s="79">
        <f t="shared" si="48"/>
        <v>25</v>
      </c>
      <c r="M57" s="84" t="str">
        <f t="shared" si="5"/>
        <v>93</v>
      </c>
      <c r="N57" s="79">
        <f t="shared" si="6"/>
        <v>147.09765625</v>
      </c>
      <c r="O57" s="211"/>
      <c r="P57" s="85" t="str">
        <f>LOOKUP(C57,全武将名字!$B$3:$B$257,全武将名字!$H$3:$H$257)</f>
        <v>FD</v>
      </c>
      <c r="Q57" s="85">
        <f>LOOKUP(C57,全武将名字!$B$3:$B$257,全武将名字!$I$3:$I$257)</f>
        <v>50</v>
      </c>
      <c r="R57" s="85">
        <f>LOOKUP(C57,全武将名字!$B$3:$B$257,全武将名字!$J$3:$J$257)</f>
        <v>54</v>
      </c>
      <c r="S57" s="85">
        <f>LOOKUP(C57,全武将名字!$B$3:$B$257,全武将名字!$K$3:$K$257)</f>
        <v>74</v>
      </c>
      <c r="T57" s="79" t="s">
        <v>83</v>
      </c>
      <c r="U57" s="87" t="str">
        <f>LOOKUP(C57,武将属性排列!$C$1:$C$255,武将属性排列!$D$1:$D$255)</f>
        <v>出仕</v>
      </c>
      <c r="V57" s="88">
        <f>LOOKUP(C57,武将属性排列!$C$1:$C$255,武将属性排列!$E$1:$E$255)</f>
        <v>87</v>
      </c>
      <c r="W57" s="88">
        <f>LOOKUP(C57,武将属性排列!$C$1:$C$255,武将属性排列!$F$1:$F$255)</f>
        <v>75</v>
      </c>
      <c r="X57" s="88">
        <f>LOOKUP(C57,武将属性排列!$C$1:$C$255,武将属性排列!$G$1:$G$255)</f>
        <v>72</v>
      </c>
      <c r="Y57" s="88">
        <f>LOOKUP(C57,武将属性排列!$C$1:$C$255,武将属性排列!$I$1:$I$255)</f>
        <v>68</v>
      </c>
      <c r="Z57" s="93">
        <f>LOOKUP(C57,武将属性排列!$C$1:$C$255,武将属性排列!$K$1:$K$255)</f>
        <v>0</v>
      </c>
      <c r="AA57" s="93">
        <f t="shared" si="72"/>
        <v>500</v>
      </c>
      <c r="AB57" s="88">
        <f>LOOKUP(C57,武将属性排列!$C$1:$C$255,武将属性排列!$O$1:$O$255)</f>
        <v>45</v>
      </c>
      <c r="AC57" s="94">
        <f t="shared" si="49"/>
        <v>265468</v>
      </c>
      <c r="AD57" s="94" t="str">
        <f t="shared" si="7"/>
        <v>40CFC</v>
      </c>
      <c r="AE57" s="211"/>
      <c r="AF57" s="95" t="str">
        <f t="shared" si="73"/>
        <v>00</v>
      </c>
      <c r="AG57" s="99" t="str">
        <f t="shared" si="9"/>
        <v>57</v>
      </c>
      <c r="AH57" s="99" t="str">
        <f t="shared" si="10"/>
        <v>4B</v>
      </c>
      <c r="AI57" s="99" t="str">
        <f t="shared" si="11"/>
        <v>48</v>
      </c>
      <c r="AJ57" s="84">
        <f t="shared" si="12"/>
        <v>20</v>
      </c>
      <c r="AK57" s="99" t="str">
        <f t="shared" si="13"/>
        <v>44</v>
      </c>
      <c r="AL57" s="101" t="str">
        <f t="shared" si="14"/>
        <v>平军</v>
      </c>
      <c r="AM57" s="102" t="str">
        <f t="shared" si="15"/>
        <v>0</v>
      </c>
      <c r="AN57" s="99" t="str">
        <f t="shared" si="16"/>
        <v>5</v>
      </c>
      <c r="AO57" s="108">
        <f t="shared" si="17"/>
        <v>0</v>
      </c>
      <c r="AP57" s="108">
        <f t="shared" si="18"/>
        <v>4</v>
      </c>
      <c r="AQ57" s="109">
        <f t="shared" si="19"/>
        <v>3</v>
      </c>
      <c r="AR57" s="110" t="str">
        <f t="shared" si="20"/>
        <v>2D</v>
      </c>
      <c r="AS57" s="211"/>
      <c r="AT57" s="111" t="s">
        <v>207</v>
      </c>
      <c r="AU57" s="213"/>
      <c r="AV57" s="111">
        <v>28</v>
      </c>
      <c r="DD57" s="70" t="str">
        <f>LOOKUP(C57,全武将名字!$B$3:$B$257,全武将名字!$B$3:$B$257)</f>
        <v>张良臣</v>
      </c>
      <c r="DE57" s="70">
        <f t="shared" si="52"/>
        <v>1</v>
      </c>
    </row>
    <row r="58" spans="1:109">
      <c r="A58" s="59" t="str">
        <f t="shared" si="74"/>
        <v>36</v>
      </c>
      <c r="B58" s="19">
        <v>54</v>
      </c>
      <c r="C58" s="19" t="s">
        <v>799</v>
      </c>
      <c r="D58" s="67" t="str">
        <f t="shared" si="1"/>
        <v>208E</v>
      </c>
      <c r="E58" s="67">
        <f t="shared" si="45"/>
        <v>8334</v>
      </c>
      <c r="F58" s="67" t="str">
        <f t="shared" si="2"/>
        <v>931E</v>
      </c>
      <c r="G58" s="67">
        <f t="shared" si="46"/>
        <v>37662</v>
      </c>
      <c r="H58" s="67" t="str">
        <f t="shared" si="3"/>
        <v>2312</v>
      </c>
      <c r="I58" s="67">
        <f t="shared" si="47"/>
        <v>8978</v>
      </c>
      <c r="J58" s="79">
        <v>5</v>
      </c>
      <c r="K58" s="84" t="str">
        <f t="shared" si="4"/>
        <v>1E</v>
      </c>
      <c r="L58" s="79">
        <f t="shared" si="48"/>
        <v>30</v>
      </c>
      <c r="M58" s="84" t="str">
        <f t="shared" si="5"/>
        <v>93</v>
      </c>
      <c r="N58" s="79">
        <f t="shared" si="6"/>
        <v>147.1171875</v>
      </c>
      <c r="O58" s="211"/>
      <c r="P58" s="85" t="str">
        <f>LOOKUP(C58,全武将名字!$B$3:$B$257,全武将名字!$H$3:$H$257)</f>
        <v>8C</v>
      </c>
      <c r="Q58" s="85">
        <f>LOOKUP(C58,全武将名字!$B$3:$B$257,全武将名字!$I$3:$I$257)</f>
        <v>50</v>
      </c>
      <c r="R58" s="85">
        <f>LOOKUP(C58,全武将名字!$B$3:$B$257,全武将名字!$J$3:$J$257)</f>
        <v>72</v>
      </c>
      <c r="S58" s="85">
        <f>LOOKUP(C58,全武将名字!$B$3:$B$257,全武将名字!$K$3:$K$257)</f>
        <v>54</v>
      </c>
      <c r="T58" s="79" t="s">
        <v>83</v>
      </c>
      <c r="U58" s="87" t="str">
        <f>LOOKUP(C58,武将属性排列!$C$1:$C$255,武将属性排列!$D$1:$D$255)</f>
        <v>出仕</v>
      </c>
      <c r="V58" s="88">
        <f>LOOKUP(C58,武将属性排列!$C$1:$C$255,武将属性排列!$E$1:$E$255)</f>
        <v>79</v>
      </c>
      <c r="W58" s="88">
        <f>LOOKUP(C58,武将属性排列!$C$1:$C$255,武将属性排列!$F$1:$F$255)</f>
        <v>51</v>
      </c>
      <c r="X58" s="88">
        <f>LOOKUP(C58,武将属性排列!$C$1:$C$255,武将属性排列!$G$1:$G$255)</f>
        <v>75</v>
      </c>
      <c r="Y58" s="88">
        <f>LOOKUP(C58,武将属性排列!$C$1:$C$255,武将属性排列!$I$1:$I$255)</f>
        <v>67</v>
      </c>
      <c r="Z58" s="93">
        <f>LOOKUP(C58,武将属性排列!$C$1:$C$255,武将属性排列!$K$1:$K$255)</f>
        <v>2</v>
      </c>
      <c r="AA58" s="93">
        <f t="shared" si="72"/>
        <v>500</v>
      </c>
      <c r="AB58" s="88">
        <f>LOOKUP(C58,武将属性排列!$C$1:$C$255,武将属性排列!$O$1:$O$255)</f>
        <v>50</v>
      </c>
      <c r="AC58" s="94">
        <f t="shared" si="49"/>
        <v>265476</v>
      </c>
      <c r="AD58" s="94" t="str">
        <f t="shared" si="7"/>
        <v>40D04</v>
      </c>
      <c r="AE58" s="211"/>
      <c r="AF58" s="95" t="str">
        <f t="shared" si="73"/>
        <v>00</v>
      </c>
      <c r="AG58" s="99" t="str">
        <f t="shared" si="9"/>
        <v>4F</v>
      </c>
      <c r="AH58" s="99" t="str">
        <f t="shared" si="10"/>
        <v>33</v>
      </c>
      <c r="AI58" s="99" t="str">
        <f t="shared" si="11"/>
        <v>4B</v>
      </c>
      <c r="AJ58" s="84">
        <f t="shared" si="12"/>
        <v>20</v>
      </c>
      <c r="AK58" s="99" t="str">
        <f t="shared" si="13"/>
        <v>43</v>
      </c>
      <c r="AL58" s="101" t="str">
        <f t="shared" si="14"/>
        <v>山军</v>
      </c>
      <c r="AM58" s="102" t="str">
        <f t="shared" si="15"/>
        <v>2</v>
      </c>
      <c r="AN58" s="99" t="str">
        <f t="shared" si="16"/>
        <v>5</v>
      </c>
      <c r="AO58" s="108">
        <f t="shared" si="17"/>
        <v>0</v>
      </c>
      <c r="AP58" s="108">
        <f t="shared" si="18"/>
        <v>4</v>
      </c>
      <c r="AQ58" s="109">
        <f t="shared" si="19"/>
        <v>3</v>
      </c>
      <c r="AR58" s="110" t="str">
        <f t="shared" si="20"/>
        <v>32</v>
      </c>
      <c r="AS58" s="211"/>
      <c r="AT58" s="111">
        <v>20</v>
      </c>
      <c r="AU58" s="213"/>
      <c r="AV58" s="111">
        <v>0</v>
      </c>
      <c r="DD58" s="70" t="str">
        <f>LOOKUP(C58,全武将名字!$B$3:$B$257,全武将名字!$B$3:$B$257)</f>
        <v>固振远</v>
      </c>
      <c r="DE58" s="70">
        <f t="shared" si="52"/>
        <v>1</v>
      </c>
    </row>
    <row r="59" spans="1:109">
      <c r="A59" s="59" t="str">
        <f t="shared" si="74"/>
        <v>37</v>
      </c>
      <c r="B59" s="19">
        <v>55</v>
      </c>
      <c r="C59" s="19" t="s">
        <v>914</v>
      </c>
      <c r="D59" s="67" t="str">
        <f t="shared" si="1"/>
        <v>2090</v>
      </c>
      <c r="E59" s="67">
        <f t="shared" si="45"/>
        <v>8336</v>
      </c>
      <c r="F59" s="67" t="str">
        <f t="shared" si="2"/>
        <v>9323</v>
      </c>
      <c r="G59" s="67">
        <f t="shared" si="46"/>
        <v>37667</v>
      </c>
      <c r="H59" s="67" t="str">
        <f t="shared" si="3"/>
        <v>2317</v>
      </c>
      <c r="I59" s="67">
        <f t="shared" si="47"/>
        <v>8983</v>
      </c>
      <c r="J59" s="79">
        <v>5</v>
      </c>
      <c r="K59" s="84" t="str">
        <f t="shared" si="4"/>
        <v>23</v>
      </c>
      <c r="L59" s="79">
        <f t="shared" si="48"/>
        <v>35</v>
      </c>
      <c r="M59" s="84" t="str">
        <f t="shared" si="5"/>
        <v>93</v>
      </c>
      <c r="N59" s="79">
        <f t="shared" si="6"/>
        <v>147.13671875</v>
      </c>
      <c r="O59" s="211"/>
      <c r="P59" s="85" t="str">
        <f>LOOKUP(C59,全武将名字!$B$3:$B$257,全武将名字!$H$3:$H$257)</f>
        <v>9B</v>
      </c>
      <c r="Q59" s="85" t="str">
        <f>LOOKUP(C59,全武将名字!$B$3:$B$257,全武将名字!$I$3:$I$257)</f>
        <v>7A</v>
      </c>
      <c r="R59" s="85" t="str">
        <f>LOOKUP(C59,全武将名字!$B$3:$B$257,全武将名字!$J$3:$J$257)</f>
        <v>5C</v>
      </c>
      <c r="S59" s="85" t="str">
        <f>LOOKUP(C59,全武将名字!$B$3:$B$257,全武将名字!$K$3:$K$257)</f>
        <v>5E</v>
      </c>
      <c r="T59" s="79" t="s">
        <v>83</v>
      </c>
      <c r="U59" s="87" t="str">
        <f>LOOKUP(C59,武将属性排列!$C$1:$C$255,武将属性排列!$D$1:$D$255)</f>
        <v>出仕</v>
      </c>
      <c r="V59" s="88">
        <f>LOOKUP(C59,武将属性排列!$C$1:$C$255,武将属性排列!$E$1:$E$255)</f>
        <v>68</v>
      </c>
      <c r="W59" s="88">
        <f>LOOKUP(C59,武将属性排列!$C$1:$C$255,武将属性排列!$F$1:$F$255)</f>
        <v>62</v>
      </c>
      <c r="X59" s="88">
        <f>LOOKUP(C59,武将属性排列!$C$1:$C$255,武将属性排列!$G$1:$G$255)</f>
        <v>44</v>
      </c>
      <c r="Y59" s="88">
        <f>LOOKUP(C59,武将属性排列!$C$1:$C$255,武将属性排列!$I$1:$I$255)</f>
        <v>65</v>
      </c>
      <c r="Z59" s="93">
        <f>LOOKUP(C59,武将属性排列!$C$1:$C$255,武将属性排列!$K$1:$K$255)</f>
        <v>0</v>
      </c>
      <c r="AA59" s="93">
        <f t="shared" si="72"/>
        <v>500</v>
      </c>
      <c r="AB59" s="88">
        <f>LOOKUP(C59,武将属性排列!$C$1:$C$255,武将属性排列!$O$1:$O$255)</f>
        <v>33</v>
      </c>
      <c r="AC59" s="94">
        <f t="shared" si="49"/>
        <v>265484</v>
      </c>
      <c r="AD59" s="94" t="str">
        <f t="shared" si="7"/>
        <v>40D0C</v>
      </c>
      <c r="AE59" s="211"/>
      <c r="AF59" s="95" t="str">
        <f t="shared" si="73"/>
        <v>00</v>
      </c>
      <c r="AG59" s="99" t="str">
        <f t="shared" si="9"/>
        <v>44</v>
      </c>
      <c r="AH59" s="99" t="str">
        <f t="shared" si="10"/>
        <v>3E</v>
      </c>
      <c r="AI59" s="99" t="str">
        <f t="shared" si="11"/>
        <v>2C</v>
      </c>
      <c r="AJ59" s="84">
        <f t="shared" si="12"/>
        <v>40</v>
      </c>
      <c r="AK59" s="99" t="str">
        <f t="shared" si="13"/>
        <v>41</v>
      </c>
      <c r="AL59" s="101" t="str">
        <f t="shared" si="14"/>
        <v>平军</v>
      </c>
      <c r="AM59" s="102" t="str">
        <f t="shared" si="15"/>
        <v>0</v>
      </c>
      <c r="AN59" s="99" t="str">
        <f t="shared" si="16"/>
        <v>5</v>
      </c>
      <c r="AO59" s="108">
        <f t="shared" si="17"/>
        <v>0</v>
      </c>
      <c r="AP59" s="108">
        <f t="shared" si="18"/>
        <v>3</v>
      </c>
      <c r="AQ59" s="109">
        <f t="shared" si="19"/>
        <v>1</v>
      </c>
      <c r="AR59" s="110" t="str">
        <f t="shared" si="20"/>
        <v>21</v>
      </c>
      <c r="AS59" s="211"/>
      <c r="AT59" s="111">
        <v>20</v>
      </c>
      <c r="AU59" s="213"/>
      <c r="AV59" s="111">
        <v>14</v>
      </c>
      <c r="DD59" s="70" t="str">
        <f>LOOKUP(C59,全武将名字!$B$3:$B$257,全武将名字!$B$3:$B$257)</f>
        <v>向大亨</v>
      </c>
      <c r="DE59" s="70">
        <f t="shared" si="52"/>
        <v>1</v>
      </c>
    </row>
    <row r="60" spans="1:109">
      <c r="A60" s="59" t="str">
        <f t="shared" si="74"/>
        <v>38</v>
      </c>
      <c r="B60" s="19">
        <v>56</v>
      </c>
      <c r="C60" s="19" t="s">
        <v>928</v>
      </c>
      <c r="D60" s="67" t="str">
        <f t="shared" si="1"/>
        <v>2092</v>
      </c>
      <c r="E60" s="67">
        <f t="shared" si="45"/>
        <v>8338</v>
      </c>
      <c r="F60" s="67" t="str">
        <f t="shared" si="2"/>
        <v>9328</v>
      </c>
      <c r="G60" s="67">
        <f t="shared" si="46"/>
        <v>37672</v>
      </c>
      <c r="H60" s="67" t="str">
        <f t="shared" si="3"/>
        <v>231C</v>
      </c>
      <c r="I60" s="67">
        <f t="shared" si="47"/>
        <v>8988</v>
      </c>
      <c r="J60" s="79">
        <v>5</v>
      </c>
      <c r="K60" s="84" t="str">
        <f t="shared" si="4"/>
        <v>28</v>
      </c>
      <c r="L60" s="79">
        <f t="shared" si="48"/>
        <v>40</v>
      </c>
      <c r="M60" s="84" t="str">
        <f t="shared" si="5"/>
        <v>93</v>
      </c>
      <c r="N60" s="79">
        <f t="shared" si="6"/>
        <v>147.15625</v>
      </c>
      <c r="O60" s="211"/>
      <c r="P60" s="85" t="str">
        <f>LOOKUP(C60,全武将名字!$B$3:$B$257,全武将名字!$H$3:$H$257)</f>
        <v>9D</v>
      </c>
      <c r="Q60" s="85">
        <f>LOOKUP(C60,全武将名字!$B$3:$B$257,全武将名字!$I$3:$I$257)</f>
        <v>74</v>
      </c>
      <c r="R60" s="85">
        <f>LOOKUP(C60,全武将名字!$B$3:$B$257,全武将名字!$J$3:$J$257)</f>
        <v>58</v>
      </c>
      <c r="S60" s="85" t="str">
        <f>LOOKUP(C60,全武将名字!$B$3:$B$257,全武将名字!$K$3:$K$257)</f>
        <v>FF</v>
      </c>
      <c r="T60" s="79" t="s">
        <v>83</v>
      </c>
      <c r="U60" s="87" t="str">
        <f>LOOKUP(C60,武将属性排列!$C$1:$C$255,武将属性排列!$D$1:$D$255)</f>
        <v>出仕</v>
      </c>
      <c r="V60" s="88">
        <f>LOOKUP(C60,武将属性排列!$C$1:$C$255,武将属性排列!$E$1:$E$255)</f>
        <v>87</v>
      </c>
      <c r="W60" s="88">
        <f>LOOKUP(C60,武将属性排列!$C$1:$C$255,武将属性排列!$F$1:$F$255)</f>
        <v>45</v>
      </c>
      <c r="X60" s="88">
        <f>LOOKUP(C60,武将属性排列!$C$1:$C$255,武将属性排列!$G$1:$G$255)</f>
        <v>80</v>
      </c>
      <c r="Y60" s="88">
        <f>LOOKUP(C60,武将属性排列!$C$1:$C$255,武将属性排列!$I$1:$I$255)</f>
        <v>65</v>
      </c>
      <c r="Z60" s="93">
        <f>LOOKUP(C60,武将属性排列!$C$1:$C$255,武将属性排列!$K$1:$K$255)</f>
        <v>2</v>
      </c>
      <c r="AA60" s="93">
        <f t="shared" si="72"/>
        <v>500</v>
      </c>
      <c r="AB60" s="88">
        <f>LOOKUP(C60,武将属性排列!$C$1:$C$255,武将属性排列!$O$1:$O$255)</f>
        <v>69</v>
      </c>
      <c r="AC60" s="94">
        <f t="shared" si="49"/>
        <v>265492</v>
      </c>
      <c r="AD60" s="94" t="str">
        <f t="shared" si="7"/>
        <v>40D14</v>
      </c>
      <c r="AE60" s="211"/>
      <c r="AF60" s="95" t="str">
        <f t="shared" si="73"/>
        <v>00</v>
      </c>
      <c r="AG60" s="99" t="str">
        <f t="shared" si="9"/>
        <v>57</v>
      </c>
      <c r="AH60" s="99" t="str">
        <f t="shared" si="10"/>
        <v>2D</v>
      </c>
      <c r="AI60" s="99" t="str">
        <f t="shared" si="11"/>
        <v>50</v>
      </c>
      <c r="AJ60" s="84">
        <f t="shared" si="12"/>
        <v>20</v>
      </c>
      <c r="AK60" s="99" t="str">
        <f t="shared" si="13"/>
        <v>41</v>
      </c>
      <c r="AL60" s="101" t="str">
        <f t="shared" si="14"/>
        <v>山军</v>
      </c>
      <c r="AM60" s="102" t="str">
        <f t="shared" si="15"/>
        <v>2</v>
      </c>
      <c r="AN60" s="99" t="str">
        <f t="shared" si="16"/>
        <v>5</v>
      </c>
      <c r="AO60" s="108">
        <f t="shared" si="17"/>
        <v>0</v>
      </c>
      <c r="AP60" s="108">
        <f t="shared" si="18"/>
        <v>3</v>
      </c>
      <c r="AQ60" s="109">
        <f t="shared" si="19"/>
        <v>3</v>
      </c>
      <c r="AR60" s="110" t="str">
        <f t="shared" si="20"/>
        <v>45</v>
      </c>
      <c r="AS60" s="211"/>
      <c r="AT60" s="111">
        <v>20</v>
      </c>
      <c r="AU60" s="213"/>
      <c r="AV60" s="111">
        <v>28</v>
      </c>
      <c r="DD60" s="70" t="str">
        <f>LOOKUP(C60,全武将名字!$B$3:$B$257,全武将名字!$B$3:$B$257)</f>
        <v>延凯</v>
      </c>
      <c r="DE60" s="70">
        <f t="shared" si="52"/>
        <v>1</v>
      </c>
    </row>
    <row r="61" spans="1:109">
      <c r="A61" s="59" t="str">
        <f t="shared" si="74"/>
        <v>39</v>
      </c>
      <c r="B61" s="19">
        <v>57</v>
      </c>
      <c r="C61" s="19" t="s">
        <v>857</v>
      </c>
      <c r="D61" s="67" t="str">
        <f t="shared" si="1"/>
        <v>2094</v>
      </c>
      <c r="E61" s="67">
        <f t="shared" si="45"/>
        <v>8340</v>
      </c>
      <c r="F61" s="67" t="str">
        <f t="shared" si="2"/>
        <v>932D</v>
      </c>
      <c r="G61" s="67">
        <f t="shared" si="46"/>
        <v>37677</v>
      </c>
      <c r="H61" s="67" t="str">
        <f t="shared" si="3"/>
        <v>2321</v>
      </c>
      <c r="I61" s="67">
        <f t="shared" si="47"/>
        <v>8993</v>
      </c>
      <c r="J61" s="79">
        <v>5</v>
      </c>
      <c r="K61" s="84" t="str">
        <f t="shared" si="4"/>
        <v>2D</v>
      </c>
      <c r="L61" s="79">
        <f t="shared" si="48"/>
        <v>45</v>
      </c>
      <c r="M61" s="84" t="str">
        <f t="shared" si="5"/>
        <v>93</v>
      </c>
      <c r="N61" s="79">
        <f t="shared" si="6"/>
        <v>147.17578125</v>
      </c>
      <c r="O61" s="211"/>
      <c r="P61" s="85">
        <f>LOOKUP(C61,全武将名字!$B$3:$B$257,全武将名字!$H$3:$H$257)</f>
        <v>93</v>
      </c>
      <c r="Q61" s="85" t="str">
        <f>LOOKUP(C61,全武将名字!$B$3:$B$257,全武将名字!$I$3:$I$257)</f>
        <v>5A</v>
      </c>
      <c r="R61" s="85" t="str">
        <f>LOOKUP(C61,全武将名字!$B$3:$B$257,全武将名字!$J$3:$J$257)</f>
        <v>7C</v>
      </c>
      <c r="S61" s="85" t="str">
        <f>LOOKUP(C61,全武将名字!$B$3:$B$257,全武将名字!$K$3:$K$257)</f>
        <v>FF</v>
      </c>
      <c r="T61" s="79" t="s">
        <v>83</v>
      </c>
      <c r="U61" s="87" t="str">
        <f>LOOKUP(C61,武将属性排列!$C$1:$C$255,武将属性排列!$D$1:$D$255)</f>
        <v>出仕</v>
      </c>
      <c r="V61" s="88">
        <f>LOOKUP(C61,武将属性排列!$C$1:$C$255,武将属性排列!$E$1:$E$255)</f>
        <v>66</v>
      </c>
      <c r="W61" s="88">
        <f>LOOKUP(C61,武将属性排列!$C$1:$C$255,武将属性排列!$F$1:$F$255)</f>
        <v>18</v>
      </c>
      <c r="X61" s="88">
        <f>LOOKUP(C61,武将属性排列!$C$1:$C$255,武将属性排列!$G$1:$G$255)</f>
        <v>52</v>
      </c>
      <c r="Y61" s="88">
        <f>LOOKUP(C61,武将属性排列!$C$1:$C$255,武将属性排列!$I$1:$I$255)</f>
        <v>59</v>
      </c>
      <c r="Z61" s="93">
        <f>LOOKUP(C61,武将属性排列!$C$1:$C$255,武将属性排列!$K$1:$K$255)</f>
        <v>2</v>
      </c>
      <c r="AA61" s="93">
        <f t="shared" si="72"/>
        <v>500</v>
      </c>
      <c r="AB61" s="88">
        <f>LOOKUP(C61,武将属性排列!$C$1:$C$255,武将属性排列!$O$1:$O$255)</f>
        <v>60</v>
      </c>
      <c r="AC61" s="94">
        <f t="shared" si="49"/>
        <v>265500</v>
      </c>
      <c r="AD61" s="94" t="str">
        <f t="shared" si="7"/>
        <v>40D1C</v>
      </c>
      <c r="AE61" s="211"/>
      <c r="AF61" s="95" t="str">
        <f t="shared" si="73"/>
        <v>00</v>
      </c>
      <c r="AG61" s="99" t="str">
        <f t="shared" si="9"/>
        <v>42</v>
      </c>
      <c r="AH61" s="99" t="str">
        <f t="shared" si="10"/>
        <v>12</v>
      </c>
      <c r="AI61" s="99" t="str">
        <f t="shared" si="11"/>
        <v>34</v>
      </c>
      <c r="AJ61" s="84">
        <f t="shared" si="12"/>
        <v>30</v>
      </c>
      <c r="AK61" s="99" t="str">
        <f t="shared" si="13"/>
        <v>3B</v>
      </c>
      <c r="AL61" s="101" t="str">
        <f t="shared" si="14"/>
        <v>山军</v>
      </c>
      <c r="AM61" s="102" t="str">
        <f t="shared" si="15"/>
        <v>2</v>
      </c>
      <c r="AN61" s="99" t="str">
        <f t="shared" si="16"/>
        <v>5</v>
      </c>
      <c r="AO61" s="108">
        <f t="shared" si="17"/>
        <v>0</v>
      </c>
      <c r="AP61" s="108">
        <f t="shared" si="18"/>
        <v>4</v>
      </c>
      <c r="AQ61" s="109">
        <f t="shared" si="19"/>
        <v>2</v>
      </c>
      <c r="AR61" s="110" t="str">
        <f t="shared" si="20"/>
        <v>3C</v>
      </c>
      <c r="AS61" s="211"/>
      <c r="AT61" s="111">
        <v>21</v>
      </c>
      <c r="AU61" s="213"/>
      <c r="AV61" s="111">
        <v>0</v>
      </c>
      <c r="DD61" s="70" t="str">
        <f>LOOKUP(C61,全武将名字!$B$3:$B$257,全武将名字!$B$3:$B$257)</f>
        <v>吕勇</v>
      </c>
      <c r="DE61" s="70">
        <f t="shared" si="52"/>
        <v>1</v>
      </c>
    </row>
    <row r="62" spans="1:109">
      <c r="A62" s="59" t="str">
        <f t="shared" si="74"/>
        <v>3A</v>
      </c>
      <c r="B62" s="19">
        <v>58</v>
      </c>
      <c r="C62" s="19" t="s">
        <v>874</v>
      </c>
      <c r="D62" s="67" t="str">
        <f t="shared" si="1"/>
        <v>2096</v>
      </c>
      <c r="E62" s="67">
        <f t="shared" si="45"/>
        <v>8342</v>
      </c>
      <c r="F62" s="67" t="str">
        <f t="shared" si="2"/>
        <v>9332</v>
      </c>
      <c r="G62" s="67">
        <f t="shared" si="46"/>
        <v>37682</v>
      </c>
      <c r="H62" s="67" t="str">
        <f t="shared" si="3"/>
        <v>2326</v>
      </c>
      <c r="I62" s="67">
        <f t="shared" si="47"/>
        <v>8998</v>
      </c>
      <c r="J62" s="79">
        <v>5</v>
      </c>
      <c r="K62" s="84" t="str">
        <f t="shared" si="4"/>
        <v>32</v>
      </c>
      <c r="L62" s="79">
        <f t="shared" si="48"/>
        <v>50</v>
      </c>
      <c r="M62" s="84" t="str">
        <f t="shared" si="5"/>
        <v>93</v>
      </c>
      <c r="N62" s="79">
        <f t="shared" si="6"/>
        <v>147.1953125</v>
      </c>
      <c r="O62" s="211"/>
      <c r="P62" s="85">
        <f>LOOKUP(C62,全武将名字!$B$3:$B$257,全武将名字!$H$3:$H$257)</f>
        <v>96</v>
      </c>
      <c r="Q62" s="85">
        <f>LOOKUP(C62,全武将名字!$B$3:$B$257,全武将名字!$I$3:$I$257)</f>
        <v>50</v>
      </c>
      <c r="R62" s="85">
        <f>LOOKUP(C62,全武将名字!$B$3:$B$257,全武将名字!$J$3:$J$257)</f>
        <v>52</v>
      </c>
      <c r="S62" s="85">
        <f>LOOKUP(C62,全武将名字!$B$3:$B$257,全武将名字!$K$3:$K$257)</f>
        <v>70</v>
      </c>
      <c r="T62" s="79" t="s">
        <v>83</v>
      </c>
      <c r="U62" s="87" t="str">
        <f>LOOKUP(C62,武将属性排列!$C$1:$C$255,武将属性排列!$D$1:$D$255)</f>
        <v>出仕</v>
      </c>
      <c r="V62" s="88">
        <f>LOOKUP(C62,武将属性排列!$C$1:$C$255,武将属性排列!$E$1:$E$255)</f>
        <v>95</v>
      </c>
      <c r="W62" s="88">
        <f>LOOKUP(C62,武将属性排列!$C$1:$C$255,武将属性排列!$F$1:$F$255)</f>
        <v>86</v>
      </c>
      <c r="X62" s="88">
        <f>LOOKUP(C62,武将属性排列!$C$1:$C$255,武将属性排列!$G$1:$G$255)</f>
        <v>97</v>
      </c>
      <c r="Y62" s="88">
        <f>LOOKUP(C62,武将属性排列!$C$1:$C$255,武将属性排列!$I$1:$I$255)</f>
        <v>59</v>
      </c>
      <c r="Z62" s="93">
        <f>LOOKUP(C62,武将属性排列!$C$1:$C$255,武将属性排列!$K$1:$K$255)</f>
        <v>2</v>
      </c>
      <c r="AA62" s="93">
        <f t="shared" si="72"/>
        <v>500</v>
      </c>
      <c r="AB62" s="88">
        <f>LOOKUP(C62,武将属性排列!$C$1:$C$255,武将属性排列!$O$1:$O$255)</f>
        <v>16</v>
      </c>
      <c r="AC62" s="94">
        <f t="shared" si="49"/>
        <v>265508</v>
      </c>
      <c r="AD62" s="94" t="str">
        <f t="shared" si="7"/>
        <v>40D24</v>
      </c>
      <c r="AE62" s="211"/>
      <c r="AF62" s="95" t="str">
        <f t="shared" si="73"/>
        <v>00</v>
      </c>
      <c r="AG62" s="99" t="str">
        <f t="shared" si="9"/>
        <v>5F</v>
      </c>
      <c r="AH62" s="99" t="str">
        <f t="shared" si="10"/>
        <v>56</v>
      </c>
      <c r="AI62" s="99" t="str">
        <f t="shared" si="11"/>
        <v>61</v>
      </c>
      <c r="AJ62" s="84">
        <f t="shared" si="12"/>
        <v>10</v>
      </c>
      <c r="AK62" s="99" t="str">
        <f t="shared" si="13"/>
        <v>3B</v>
      </c>
      <c r="AL62" s="101" t="str">
        <f t="shared" si="14"/>
        <v>山军</v>
      </c>
      <c r="AM62" s="102" t="str">
        <f t="shared" si="15"/>
        <v>2</v>
      </c>
      <c r="AN62" s="99" t="str">
        <f t="shared" si="16"/>
        <v>5</v>
      </c>
      <c r="AO62" s="108">
        <f t="shared" si="17"/>
        <v>0</v>
      </c>
      <c r="AP62" s="108">
        <f t="shared" si="18"/>
        <v>4</v>
      </c>
      <c r="AQ62" s="109">
        <f t="shared" si="19"/>
        <v>4</v>
      </c>
      <c r="AR62" s="110" t="str">
        <f t="shared" si="20"/>
        <v>10</v>
      </c>
      <c r="AS62" s="211"/>
      <c r="AT62" s="111">
        <v>21</v>
      </c>
      <c r="AU62" s="213"/>
      <c r="AV62" s="111">
        <v>14</v>
      </c>
      <c r="DD62" s="70" t="str">
        <f>LOOKUP(C62,全武将名字!$B$3:$B$257,全武将名字!$B$3:$B$257)</f>
        <v>宁伯标</v>
      </c>
      <c r="DE62" s="70">
        <f t="shared" si="52"/>
        <v>1</v>
      </c>
    </row>
    <row r="63" spans="1:109">
      <c r="A63" s="59" t="str">
        <f t="shared" si="74"/>
        <v>3B</v>
      </c>
      <c r="B63" s="19">
        <v>59</v>
      </c>
      <c r="C63" s="19" t="s">
        <v>785</v>
      </c>
      <c r="D63" s="67" t="str">
        <f t="shared" si="1"/>
        <v>2098</v>
      </c>
      <c r="E63" s="67">
        <f t="shared" si="45"/>
        <v>8344</v>
      </c>
      <c r="F63" s="67" t="str">
        <f t="shared" si="2"/>
        <v>9337</v>
      </c>
      <c r="G63" s="67">
        <f t="shared" si="46"/>
        <v>37687</v>
      </c>
      <c r="H63" s="67" t="str">
        <f t="shared" si="3"/>
        <v>232B</v>
      </c>
      <c r="I63" s="67">
        <f t="shared" si="47"/>
        <v>9003</v>
      </c>
      <c r="J63" s="79">
        <v>5</v>
      </c>
      <c r="K63" s="84" t="str">
        <f t="shared" si="4"/>
        <v>37</v>
      </c>
      <c r="L63" s="79">
        <f t="shared" si="48"/>
        <v>55</v>
      </c>
      <c r="M63" s="84" t="str">
        <f t="shared" si="5"/>
        <v>93</v>
      </c>
      <c r="N63" s="79">
        <f t="shared" si="6"/>
        <v>147.21484375</v>
      </c>
      <c r="O63" s="211"/>
      <c r="P63" s="85" t="str">
        <f>LOOKUP(C63,全武将名字!$B$3:$B$257,全武将名字!$H$3:$H$257)</f>
        <v>8B</v>
      </c>
      <c r="Q63" s="85">
        <f>LOOKUP(C63,全武将名字!$B$3:$B$257,全武将名字!$I$3:$I$257)</f>
        <v>70</v>
      </c>
      <c r="R63" s="85">
        <f>LOOKUP(C63,全武将名字!$B$3:$B$257,全武将名字!$J$3:$J$257)</f>
        <v>72</v>
      </c>
      <c r="S63" s="85">
        <f>LOOKUP(C63,全武将名字!$B$3:$B$257,全武将名字!$K$3:$K$257)</f>
        <v>56</v>
      </c>
      <c r="T63" s="79" t="s">
        <v>83</v>
      </c>
      <c r="U63" s="87" t="str">
        <f>LOOKUP(C63,武将属性排列!$C$1:$C$255,武将属性排列!$D$1:$D$255)</f>
        <v>出仕</v>
      </c>
      <c r="V63" s="88">
        <f>LOOKUP(C63,武将属性排列!$C$1:$C$255,武将属性排列!$E$1:$E$255)</f>
        <v>50</v>
      </c>
      <c r="W63" s="88">
        <f>LOOKUP(C63,武将属性排列!$C$1:$C$255,武将属性排列!$F$1:$F$255)</f>
        <v>21</v>
      </c>
      <c r="X63" s="88">
        <f>LOOKUP(C63,武将属性排列!$C$1:$C$255,武将属性排列!$G$1:$G$255)</f>
        <v>41</v>
      </c>
      <c r="Y63" s="88">
        <f>LOOKUP(C63,武将属性排列!$C$1:$C$255,武将属性排列!$I$1:$I$255)</f>
        <v>58</v>
      </c>
      <c r="Z63" s="93">
        <f>LOOKUP(C63,武将属性排列!$C$1:$C$255,武将属性排列!$K$1:$K$255)</f>
        <v>0</v>
      </c>
      <c r="AA63" s="93">
        <f t="shared" si="72"/>
        <v>500</v>
      </c>
      <c r="AB63" s="88">
        <f>LOOKUP(C63,武将属性排列!$C$1:$C$255,武将属性排列!$O$1:$O$255)</f>
        <v>64</v>
      </c>
      <c r="AC63" s="94">
        <f t="shared" si="49"/>
        <v>265516</v>
      </c>
      <c r="AD63" s="94" t="str">
        <f t="shared" si="7"/>
        <v>40D2C</v>
      </c>
      <c r="AE63" s="211"/>
      <c r="AF63" s="95" t="str">
        <f t="shared" si="73"/>
        <v>00</v>
      </c>
      <c r="AG63" s="99" t="str">
        <f t="shared" si="9"/>
        <v>32</v>
      </c>
      <c r="AH63" s="99" t="str">
        <f t="shared" si="10"/>
        <v>15</v>
      </c>
      <c r="AI63" s="99" t="str">
        <f t="shared" si="11"/>
        <v>29</v>
      </c>
      <c r="AJ63" s="84">
        <f t="shared" si="12"/>
        <v>40</v>
      </c>
      <c r="AK63" s="99" t="str">
        <f t="shared" si="13"/>
        <v>3A</v>
      </c>
      <c r="AL63" s="101" t="str">
        <f t="shared" si="14"/>
        <v>平军</v>
      </c>
      <c r="AM63" s="102" t="str">
        <f t="shared" si="15"/>
        <v>0</v>
      </c>
      <c r="AN63" s="99" t="str">
        <f t="shared" si="16"/>
        <v>5</v>
      </c>
      <c r="AO63" s="108">
        <f t="shared" si="17"/>
        <v>0</v>
      </c>
      <c r="AP63" s="108">
        <f t="shared" si="18"/>
        <v>3</v>
      </c>
      <c r="AQ63" s="109">
        <f t="shared" si="19"/>
        <v>1</v>
      </c>
      <c r="AR63" s="110" t="str">
        <f t="shared" si="20"/>
        <v>40</v>
      </c>
      <c r="AS63" s="211"/>
      <c r="AT63" s="111">
        <v>21</v>
      </c>
      <c r="AU63" s="213"/>
      <c r="AV63" s="111">
        <v>28</v>
      </c>
      <c r="DD63" s="70" t="str">
        <f>LOOKUP(C63,全武将名字!$B$3:$B$257,全武将名字!$B$3:$B$257)</f>
        <v>方国謦</v>
      </c>
      <c r="DE63" s="70">
        <f t="shared" si="52"/>
        <v>1</v>
      </c>
    </row>
    <row r="64" spans="1:109">
      <c r="A64" s="59" t="str">
        <f t="shared" si="74"/>
        <v>3C</v>
      </c>
      <c r="B64" s="19">
        <v>60</v>
      </c>
      <c r="C64" s="19" t="s">
        <v>882</v>
      </c>
      <c r="D64" s="67" t="str">
        <f t="shared" si="1"/>
        <v>209A</v>
      </c>
      <c r="E64" s="67">
        <f t="shared" si="45"/>
        <v>8346</v>
      </c>
      <c r="F64" s="67" t="str">
        <f t="shared" si="2"/>
        <v>933C</v>
      </c>
      <c r="G64" s="67">
        <f t="shared" si="46"/>
        <v>37692</v>
      </c>
      <c r="H64" s="67" t="str">
        <f t="shared" si="3"/>
        <v>2330</v>
      </c>
      <c r="I64" s="67">
        <f t="shared" si="47"/>
        <v>9008</v>
      </c>
      <c r="J64" s="79">
        <v>5</v>
      </c>
      <c r="K64" s="84" t="str">
        <f t="shared" si="4"/>
        <v>3C</v>
      </c>
      <c r="L64" s="79">
        <f t="shared" si="48"/>
        <v>60</v>
      </c>
      <c r="M64" s="84" t="str">
        <f t="shared" si="5"/>
        <v>93</v>
      </c>
      <c r="N64" s="79">
        <f t="shared" si="6"/>
        <v>147.234375</v>
      </c>
      <c r="O64" s="211"/>
      <c r="P64" s="85">
        <f>LOOKUP(C64,全武将名字!$B$3:$B$257,全武将名字!$H$3:$H$257)</f>
        <v>97</v>
      </c>
      <c r="Q64" s="85">
        <f>LOOKUP(C64,全武将名字!$B$3:$B$257,全武将名字!$I$3:$I$257)</f>
        <v>56</v>
      </c>
      <c r="R64" s="85">
        <f>LOOKUP(C64,全武将名字!$B$3:$B$257,全武将名字!$J$3:$J$257)</f>
        <v>74</v>
      </c>
      <c r="S64" s="85">
        <f>LOOKUP(C64,全武将名字!$B$3:$B$257,全武将名字!$K$3:$K$257)</f>
        <v>76</v>
      </c>
      <c r="T64" s="79" t="s">
        <v>83</v>
      </c>
      <c r="U64" s="87" t="str">
        <f>LOOKUP(C64,武将属性排列!$C$1:$C$255,武将属性排列!$D$1:$D$255)</f>
        <v>出仕</v>
      </c>
      <c r="V64" s="88">
        <f>LOOKUP(C64,武将属性排列!$C$1:$C$255,武将属性排列!$E$1:$E$255)</f>
        <v>34</v>
      </c>
      <c r="W64" s="88">
        <f>LOOKUP(C64,武将属性排列!$C$1:$C$255,武将属性排列!$F$1:$F$255)</f>
        <v>90</v>
      </c>
      <c r="X64" s="88">
        <f>LOOKUP(C64,武将属性排列!$C$1:$C$255,武将属性排列!$G$1:$G$255)</f>
        <v>14</v>
      </c>
      <c r="Y64" s="88">
        <f>LOOKUP(C64,武将属性排列!$C$1:$C$255,武将属性排列!$I$1:$I$255)</f>
        <v>58</v>
      </c>
      <c r="Z64" s="93">
        <f>LOOKUP(C64,武将属性排列!$C$1:$C$255,武将属性排列!$K$1:$K$255)</f>
        <v>0</v>
      </c>
      <c r="AA64" s="93">
        <f t="shared" si="72"/>
        <v>500</v>
      </c>
      <c r="AB64" s="88">
        <f>LOOKUP(C64,武将属性排列!$C$1:$C$255,武将属性排列!$O$1:$O$255)</f>
        <v>66</v>
      </c>
      <c r="AC64" s="94">
        <f t="shared" si="49"/>
        <v>265524</v>
      </c>
      <c r="AD64" s="94" t="str">
        <f t="shared" si="7"/>
        <v>40D34</v>
      </c>
      <c r="AE64" s="211"/>
      <c r="AF64" s="95" t="str">
        <f t="shared" si="73"/>
        <v>00</v>
      </c>
      <c r="AG64" s="99" t="str">
        <f t="shared" si="9"/>
        <v>22</v>
      </c>
      <c r="AH64" s="99" t="str">
        <f t="shared" si="10"/>
        <v>5A</v>
      </c>
      <c r="AI64" s="99" t="str">
        <f t="shared" si="11"/>
        <v>0E</v>
      </c>
      <c r="AJ64" s="84">
        <f t="shared" si="12"/>
        <v>50</v>
      </c>
      <c r="AK64" s="99" t="str">
        <f t="shared" si="13"/>
        <v>3A</v>
      </c>
      <c r="AL64" s="101" t="str">
        <f t="shared" si="14"/>
        <v>平军</v>
      </c>
      <c r="AM64" s="102" t="str">
        <f t="shared" si="15"/>
        <v>0</v>
      </c>
      <c r="AN64" s="99" t="str">
        <f t="shared" si="16"/>
        <v>5</v>
      </c>
      <c r="AO64" s="108">
        <f t="shared" si="17"/>
        <v>0</v>
      </c>
      <c r="AP64" s="108">
        <f t="shared" si="18"/>
        <v>4</v>
      </c>
      <c r="AQ64" s="109">
        <f t="shared" si="19"/>
        <v>0</v>
      </c>
      <c r="AR64" s="110" t="str">
        <f t="shared" si="20"/>
        <v>42</v>
      </c>
      <c r="AS64" s="211"/>
      <c r="AT64" s="111">
        <v>22</v>
      </c>
      <c r="AU64" s="213"/>
      <c r="AV64" s="111">
        <v>0</v>
      </c>
      <c r="DD64" s="70" t="str">
        <f>LOOKUP(C64,全武将名字!$B$3:$B$257,全武将名字!$B$3:$B$257)</f>
        <v>阮德柔</v>
      </c>
      <c r="DE64" s="70">
        <f t="shared" si="52"/>
        <v>1</v>
      </c>
    </row>
    <row r="65" spans="1:109">
      <c r="A65" s="59" t="str">
        <f t="shared" si="74"/>
        <v>3D</v>
      </c>
      <c r="B65" s="19">
        <v>61</v>
      </c>
      <c r="C65" s="19" t="s">
        <v>899</v>
      </c>
      <c r="D65" s="67" t="str">
        <f t="shared" si="1"/>
        <v>209C</v>
      </c>
      <c r="E65" s="67">
        <f t="shared" si="45"/>
        <v>8348</v>
      </c>
      <c r="F65" s="67" t="str">
        <f t="shared" si="2"/>
        <v>9341</v>
      </c>
      <c r="G65" s="67">
        <f t="shared" si="46"/>
        <v>37697</v>
      </c>
      <c r="H65" s="67" t="str">
        <f t="shared" si="3"/>
        <v>2335</v>
      </c>
      <c r="I65" s="67">
        <f t="shared" si="47"/>
        <v>9013</v>
      </c>
      <c r="J65" s="79">
        <v>5</v>
      </c>
      <c r="K65" s="84" t="str">
        <f t="shared" si="4"/>
        <v>41</v>
      </c>
      <c r="L65" s="79">
        <f t="shared" si="48"/>
        <v>65</v>
      </c>
      <c r="M65" s="84" t="str">
        <f t="shared" si="5"/>
        <v>93</v>
      </c>
      <c r="N65" s="79">
        <f t="shared" si="6"/>
        <v>147.25390625</v>
      </c>
      <c r="O65" s="211"/>
      <c r="P65" s="85">
        <f>LOOKUP(C65,全武将名字!$B$3:$B$257,全武将名字!$H$3:$H$257)</f>
        <v>98</v>
      </c>
      <c r="Q65" s="85" t="str">
        <f>LOOKUP(C65,全武将名字!$B$3:$B$257,全武将名字!$I$3:$I$257)</f>
        <v>7A</v>
      </c>
      <c r="R65" s="85" t="str">
        <f>LOOKUP(C65,全武将名字!$B$3:$B$257,全武将名字!$J$3:$J$257)</f>
        <v>5C</v>
      </c>
      <c r="S65" s="85" t="str">
        <f>LOOKUP(C65,全武将名字!$B$3:$B$257,全武将名字!$K$3:$K$257)</f>
        <v>5E</v>
      </c>
      <c r="T65" s="79" t="s">
        <v>83</v>
      </c>
      <c r="U65" s="87" t="str">
        <f>LOOKUP(C65,武将属性排列!$C$1:$C$255,武将属性排列!$D$1:$D$255)</f>
        <v>在野</v>
      </c>
      <c r="V65" s="88">
        <f>LOOKUP(C65,武将属性排列!$C$1:$C$255,武将属性排列!$E$1:$E$255)</f>
        <v>98</v>
      </c>
      <c r="W65" s="88">
        <f>LOOKUP(C65,武将属性排列!$C$1:$C$255,武将属性排列!$F$1:$F$255)</f>
        <v>80</v>
      </c>
      <c r="X65" s="88">
        <f>LOOKUP(C65,武将属性排列!$C$1:$C$255,武将属性排列!$G$1:$G$255)</f>
        <v>98</v>
      </c>
      <c r="Y65" s="88">
        <f>LOOKUP(C65,武将属性排列!$C$1:$C$255,武将属性排列!$I$1:$I$255)</f>
        <v>99</v>
      </c>
      <c r="Z65" s="93">
        <f>LOOKUP(C65,武将属性排列!$C$1:$C$255,武将属性排列!$K$1:$K$255)</f>
        <v>2</v>
      </c>
      <c r="AA65" s="93">
        <f t="shared" si="72"/>
        <v>0</v>
      </c>
      <c r="AB65" s="88">
        <f>LOOKUP(C65,武将属性排列!$C$1:$C$255,武将属性排列!$O$1:$O$255)</f>
        <v>61</v>
      </c>
      <c r="AC65" s="94">
        <f t="shared" si="49"/>
        <v>265532</v>
      </c>
      <c r="AD65" s="94" t="str">
        <f t="shared" si="7"/>
        <v>40D3C</v>
      </c>
      <c r="AE65" s="211"/>
      <c r="AF65" s="95">
        <f t="shared" si="73"/>
        <v>40</v>
      </c>
      <c r="AG65" s="99" t="str">
        <f t="shared" si="9"/>
        <v>62</v>
      </c>
      <c r="AH65" s="99" t="str">
        <f t="shared" si="10"/>
        <v>50</v>
      </c>
      <c r="AI65" s="99" t="str">
        <f t="shared" si="11"/>
        <v>62</v>
      </c>
      <c r="AJ65" s="84" t="str">
        <f t="shared" si="12"/>
        <v>00</v>
      </c>
      <c r="AK65" s="99" t="str">
        <f t="shared" si="13"/>
        <v>63</v>
      </c>
      <c r="AL65" s="101" t="str">
        <f t="shared" si="14"/>
        <v>山军</v>
      </c>
      <c r="AM65" s="102">
        <f t="shared" si="15"/>
        <v>2</v>
      </c>
      <c r="AN65" s="99" t="str">
        <f t="shared" si="16"/>
        <v>0</v>
      </c>
      <c r="AO65" s="108">
        <f t="shared" si="17"/>
        <v>0</v>
      </c>
      <c r="AP65" s="108">
        <f t="shared" si="18"/>
        <v>4</v>
      </c>
      <c r="AQ65" s="109">
        <f t="shared" si="19"/>
        <v>0</v>
      </c>
      <c r="AR65" s="110" t="str">
        <f t="shared" si="20"/>
        <v>3D</v>
      </c>
      <c r="AS65" s="211"/>
      <c r="AT65" s="111">
        <v>22</v>
      </c>
      <c r="AU65" s="213"/>
      <c r="AV65" s="111">
        <v>14</v>
      </c>
      <c r="DD65" s="70" t="str">
        <f>LOOKUP(C65,全武将名字!$B$3:$B$257,全武将名字!$B$3:$B$257)</f>
        <v>脱金龙</v>
      </c>
      <c r="DE65" s="70">
        <f t="shared" si="52"/>
        <v>1</v>
      </c>
    </row>
    <row r="66" spans="1:109">
      <c r="A66" s="59" t="str">
        <f t="shared" si="74"/>
        <v>3E</v>
      </c>
      <c r="B66" s="19">
        <v>62</v>
      </c>
      <c r="C66" s="19" t="s">
        <v>919</v>
      </c>
      <c r="D66" s="67" t="str">
        <f t="shared" si="1"/>
        <v>209E</v>
      </c>
      <c r="E66" s="67">
        <f t="shared" si="45"/>
        <v>8350</v>
      </c>
      <c r="F66" s="67" t="str">
        <f t="shared" si="2"/>
        <v>9346</v>
      </c>
      <c r="G66" s="67">
        <f t="shared" si="46"/>
        <v>37702</v>
      </c>
      <c r="H66" s="67" t="str">
        <f t="shared" si="3"/>
        <v>233A</v>
      </c>
      <c r="I66" s="67">
        <f t="shared" si="47"/>
        <v>9018</v>
      </c>
      <c r="J66" s="79">
        <v>5</v>
      </c>
      <c r="K66" s="84" t="str">
        <f t="shared" si="4"/>
        <v>46</v>
      </c>
      <c r="L66" s="79">
        <f t="shared" si="48"/>
        <v>70</v>
      </c>
      <c r="M66" s="84" t="str">
        <f t="shared" si="5"/>
        <v>93</v>
      </c>
      <c r="N66" s="79">
        <f t="shared" si="6"/>
        <v>147.2734375</v>
      </c>
      <c r="O66" s="211"/>
      <c r="P66" s="85" t="str">
        <f>LOOKUP(C66,全武将名字!$B$3:$B$257,全武将名字!$H$3:$H$257)</f>
        <v>9C</v>
      </c>
      <c r="Q66" s="85">
        <f>LOOKUP(C66,全武将名字!$B$3:$B$257,全武将名字!$I$3:$I$257)</f>
        <v>74</v>
      </c>
      <c r="R66" s="85">
        <f>LOOKUP(C66,全武将名字!$B$3:$B$257,全武将名字!$J$3:$J$257)</f>
        <v>76</v>
      </c>
      <c r="S66" s="85" t="str">
        <f>LOOKUP(C66,全武将名字!$B$3:$B$257,全武将名字!$K$3:$K$257)</f>
        <v>FF</v>
      </c>
      <c r="T66" s="79" t="s">
        <v>83</v>
      </c>
      <c r="U66" s="87" t="str">
        <f>LOOKUP(C66,武将属性排列!$C$1:$C$255,武将属性排列!$D$1:$D$255)</f>
        <v>在野</v>
      </c>
      <c r="V66" s="88">
        <f>LOOKUP(C66,武将属性排列!$C$1:$C$255,武将属性排列!$E$1:$E$255)</f>
        <v>90</v>
      </c>
      <c r="W66" s="88">
        <f>LOOKUP(C66,武将属性排列!$C$1:$C$255,武将属性排列!$F$1:$F$255)</f>
        <v>98</v>
      </c>
      <c r="X66" s="88">
        <f>LOOKUP(C66,武将属性排列!$C$1:$C$255,武将属性排列!$G$1:$G$255)</f>
        <v>90</v>
      </c>
      <c r="Y66" s="88">
        <f>LOOKUP(C66,武将属性排列!$C$1:$C$255,武将属性排列!$I$1:$I$255)</f>
        <v>99</v>
      </c>
      <c r="Z66" s="93">
        <f>LOOKUP(C66,武将属性排列!$C$1:$C$255,武将属性排列!$K$1:$K$255)</f>
        <v>1</v>
      </c>
      <c r="AA66" s="93">
        <f t="shared" si="72"/>
        <v>0</v>
      </c>
      <c r="AB66" s="88">
        <f>LOOKUP(C66,武将属性排列!$C$1:$C$255,武将属性排列!$O$1:$O$255)</f>
        <v>36</v>
      </c>
      <c r="AC66" s="94">
        <f t="shared" si="49"/>
        <v>265540</v>
      </c>
      <c r="AD66" s="94" t="str">
        <f t="shared" si="7"/>
        <v>40D44</v>
      </c>
      <c r="AE66" s="211"/>
      <c r="AF66" s="95">
        <f t="shared" si="73"/>
        <v>40</v>
      </c>
      <c r="AG66" s="99" t="str">
        <f t="shared" si="9"/>
        <v>5A</v>
      </c>
      <c r="AH66" s="99" t="str">
        <f t="shared" si="10"/>
        <v>62</v>
      </c>
      <c r="AI66" s="99" t="str">
        <f t="shared" si="11"/>
        <v>5A</v>
      </c>
      <c r="AJ66" s="84" t="str">
        <f t="shared" si="12"/>
        <v>00</v>
      </c>
      <c r="AK66" s="99" t="str">
        <f t="shared" si="13"/>
        <v>63</v>
      </c>
      <c r="AL66" s="101" t="str">
        <f t="shared" si="14"/>
        <v>水军</v>
      </c>
      <c r="AM66" s="102">
        <f t="shared" si="15"/>
        <v>1</v>
      </c>
      <c r="AN66" s="99" t="str">
        <f t="shared" si="16"/>
        <v>0</v>
      </c>
      <c r="AO66" s="108">
        <f t="shared" si="17"/>
        <v>0</v>
      </c>
      <c r="AP66" s="108">
        <f t="shared" si="18"/>
        <v>4</v>
      </c>
      <c r="AQ66" s="109">
        <f t="shared" si="19"/>
        <v>0</v>
      </c>
      <c r="AR66" s="110" t="str">
        <f t="shared" si="20"/>
        <v>24</v>
      </c>
      <c r="AS66" s="211"/>
      <c r="AT66" s="111">
        <v>22</v>
      </c>
      <c r="AU66" s="213"/>
      <c r="AV66" s="111">
        <v>28</v>
      </c>
      <c r="DD66" s="70" t="str">
        <f>LOOKUP(C66,全武将名字!$B$3:$B$257,全武将名字!$B$3:$B$257)</f>
        <v>徐达</v>
      </c>
      <c r="DE66" s="70">
        <f t="shared" si="52"/>
        <v>1</v>
      </c>
    </row>
    <row r="67" spans="1:109">
      <c r="A67" s="59" t="str">
        <f t="shared" si="74"/>
        <v>3F</v>
      </c>
      <c r="B67" s="19">
        <v>63</v>
      </c>
      <c r="C67" s="19" t="s">
        <v>776</v>
      </c>
      <c r="D67" s="67" t="str">
        <f t="shared" si="1"/>
        <v>20A0</v>
      </c>
      <c r="E67" s="67">
        <f t="shared" si="45"/>
        <v>8352</v>
      </c>
      <c r="F67" s="67" t="str">
        <f t="shared" si="2"/>
        <v>934B</v>
      </c>
      <c r="G67" s="67">
        <f t="shared" si="46"/>
        <v>37707</v>
      </c>
      <c r="H67" s="67" t="str">
        <f t="shared" si="3"/>
        <v>233F</v>
      </c>
      <c r="I67" s="67">
        <f t="shared" si="47"/>
        <v>9023</v>
      </c>
      <c r="J67" s="79">
        <v>5</v>
      </c>
      <c r="K67" s="84" t="str">
        <f t="shared" si="4"/>
        <v>4B</v>
      </c>
      <c r="L67" s="79">
        <f t="shared" si="48"/>
        <v>75</v>
      </c>
      <c r="M67" s="84" t="str">
        <f t="shared" si="5"/>
        <v>93</v>
      </c>
      <c r="N67" s="79">
        <f t="shared" si="6"/>
        <v>147.29296875</v>
      </c>
      <c r="O67" s="211"/>
      <c r="P67" s="85" t="str">
        <f>LOOKUP(C67,全武将名字!$B$3:$B$257,全武将名字!$H$3:$H$257)</f>
        <v>8A</v>
      </c>
      <c r="Q67" s="85">
        <f>LOOKUP(C67,全武将名字!$B$3:$B$257,全武将名字!$I$3:$I$257)</f>
        <v>56</v>
      </c>
      <c r="R67" s="85">
        <f>LOOKUP(C67,全武将名字!$B$3:$B$257,全武将名字!$J$3:$J$257)</f>
        <v>76</v>
      </c>
      <c r="S67" s="85" t="str">
        <f>LOOKUP(C67,全武将名字!$B$3:$B$257,全武将名字!$K$3:$K$257)</f>
        <v>FF</v>
      </c>
      <c r="T67" s="79" t="s">
        <v>83</v>
      </c>
      <c r="U67" s="87" t="str">
        <f>LOOKUP(C67,武将属性排列!$C$1:$C$255,武将属性排列!$D$1:$D$255)</f>
        <v>在野</v>
      </c>
      <c r="V67" s="88">
        <f>LOOKUP(C67,武将属性排列!$C$1:$C$255,武将属性排列!$E$1:$E$255)</f>
        <v>79</v>
      </c>
      <c r="W67" s="88">
        <f>LOOKUP(C67,武将属性排列!$C$1:$C$255,武将属性排列!$F$1:$F$255)</f>
        <v>68</v>
      </c>
      <c r="X67" s="88">
        <f>LOOKUP(C67,武将属性排列!$C$1:$C$255,武将属性排列!$G$1:$G$255)</f>
        <v>83</v>
      </c>
      <c r="Y67" s="88">
        <f>LOOKUP(C67,武将属性排列!$C$1:$C$255,武将属性排列!$I$1:$I$255)</f>
        <v>98</v>
      </c>
      <c r="Z67" s="93">
        <f>LOOKUP(C67,武将属性排列!$C$1:$C$255,武将属性排列!$K$1:$K$255)</f>
        <v>1</v>
      </c>
      <c r="AA67" s="93">
        <f t="shared" si="72"/>
        <v>0</v>
      </c>
      <c r="AB67" s="88">
        <f>LOOKUP(C67,武将属性排列!$C$1:$C$255,武将属性排列!$O$1:$O$255)</f>
        <v>63</v>
      </c>
      <c r="AC67" s="94">
        <f t="shared" si="49"/>
        <v>265548</v>
      </c>
      <c r="AD67" s="94" t="str">
        <f t="shared" si="7"/>
        <v>40D4C</v>
      </c>
      <c r="AE67" s="211"/>
      <c r="AF67" s="95">
        <f t="shared" si="73"/>
        <v>40</v>
      </c>
      <c r="AG67" s="99" t="str">
        <f t="shared" si="9"/>
        <v>4F</v>
      </c>
      <c r="AH67" s="99" t="str">
        <f t="shared" si="10"/>
        <v>44</v>
      </c>
      <c r="AI67" s="99" t="str">
        <f t="shared" si="11"/>
        <v>53</v>
      </c>
      <c r="AJ67" s="84" t="str">
        <f t="shared" si="12"/>
        <v>00</v>
      </c>
      <c r="AK67" s="99" t="str">
        <f t="shared" si="13"/>
        <v>62</v>
      </c>
      <c r="AL67" s="101" t="str">
        <f t="shared" si="14"/>
        <v>水军</v>
      </c>
      <c r="AM67" s="102">
        <f t="shared" si="15"/>
        <v>1</v>
      </c>
      <c r="AN67" s="99" t="str">
        <f t="shared" si="16"/>
        <v>0</v>
      </c>
      <c r="AO67" s="108">
        <f t="shared" si="17"/>
        <v>0</v>
      </c>
      <c r="AP67" s="108">
        <f t="shared" si="18"/>
        <v>3</v>
      </c>
      <c r="AQ67" s="109">
        <f t="shared" si="19"/>
        <v>0</v>
      </c>
      <c r="AR67" s="110" t="str">
        <f t="shared" si="20"/>
        <v>3F</v>
      </c>
      <c r="AS67" s="211"/>
      <c r="AT67" s="111">
        <v>23</v>
      </c>
      <c r="AU67" s="213"/>
      <c r="AV67" s="111">
        <v>0</v>
      </c>
      <c r="DD67" s="70" t="str">
        <f>LOOKUP(C67,全武将名字!$B$3:$B$257,全武将名字!$B$3:$B$257)</f>
        <v>邓愈</v>
      </c>
      <c r="DE67" s="70">
        <f t="shared" si="52"/>
        <v>1</v>
      </c>
    </row>
    <row r="68" spans="1:109">
      <c r="A68" s="59" t="str">
        <f t="shared" si="74"/>
        <v>40</v>
      </c>
      <c r="B68" s="19">
        <v>64</v>
      </c>
      <c r="C68" s="19" t="s">
        <v>827</v>
      </c>
      <c r="D68" s="67" t="str">
        <f t="shared" ref="D68:D131" si="75">DEC2HEX(E68)</f>
        <v>20A2</v>
      </c>
      <c r="E68" s="67">
        <f t="shared" si="45"/>
        <v>8354</v>
      </c>
      <c r="F68" s="67" t="str">
        <f t="shared" ref="F68:F131" si="76">DEC2HEX(G68)</f>
        <v>9350</v>
      </c>
      <c r="G68" s="67">
        <f t="shared" si="46"/>
        <v>37712</v>
      </c>
      <c r="H68" s="67" t="str">
        <f t="shared" ref="H68:H131" si="77">DEC2HEX(I68)</f>
        <v>2344</v>
      </c>
      <c r="I68" s="67">
        <f t="shared" si="47"/>
        <v>9028</v>
      </c>
      <c r="J68" s="79">
        <v>5</v>
      </c>
      <c r="K68" s="84" t="str">
        <f t="shared" ref="K68:K131" si="78">IF(L68&lt;16,"0"&amp;DEC2HEX(L68),DEC2HEX(L68))</f>
        <v>50</v>
      </c>
      <c r="L68" s="79">
        <f t="shared" si="48"/>
        <v>80</v>
      </c>
      <c r="M68" s="84" t="str">
        <f t="shared" ref="M68:M131" si="79">DEC2HEX(N68)</f>
        <v>93</v>
      </c>
      <c r="N68" s="79">
        <f t="shared" ref="N68:N131" si="80">G68/256</f>
        <v>147.3125</v>
      </c>
      <c r="O68" s="211"/>
      <c r="P68" s="85" t="str">
        <f>LOOKUP(C68,全武将名字!$B$3:$B$257,全武将名字!$H$3:$H$257)</f>
        <v>FC</v>
      </c>
      <c r="Q68" s="85">
        <f>LOOKUP(C68,全武将名字!$B$3:$B$257,全武将名字!$I$3:$I$257)</f>
        <v>56</v>
      </c>
      <c r="R68" s="85">
        <f>LOOKUP(C68,全武将名字!$B$3:$B$257,全武将名字!$J$3:$J$257)</f>
        <v>74</v>
      </c>
      <c r="S68" s="85" t="str">
        <f>LOOKUP(C68,全武将名字!$B$3:$B$257,全武将名字!$K$3:$K$257)</f>
        <v>FF</v>
      </c>
      <c r="T68" s="79" t="s">
        <v>83</v>
      </c>
      <c r="U68" s="87" t="str">
        <f>LOOKUP(C68,武将属性排列!$C$1:$C$255,武将属性排列!$D$1:$D$255)</f>
        <v>在野</v>
      </c>
      <c r="V68" s="88">
        <f>LOOKUP(C68,武将属性排列!$C$1:$C$255,武将属性排列!$E$1:$E$255)</f>
        <v>91</v>
      </c>
      <c r="W68" s="88">
        <f>LOOKUP(C68,武将属性排列!$C$1:$C$255,武将属性排列!$F$1:$F$255)</f>
        <v>14</v>
      </c>
      <c r="X68" s="88">
        <f>LOOKUP(C68,武将属性排列!$C$1:$C$255,武将属性排列!$G$1:$G$255)</f>
        <v>81</v>
      </c>
      <c r="Y68" s="88">
        <f>LOOKUP(C68,武将属性排列!$C$1:$C$255,武将属性排列!$I$1:$I$255)</f>
        <v>98</v>
      </c>
      <c r="Z68" s="93">
        <f>LOOKUP(C68,武将属性排列!$C$1:$C$255,武将属性排列!$K$1:$K$255)</f>
        <v>0</v>
      </c>
      <c r="AA68" s="93">
        <f t="shared" si="72"/>
        <v>0</v>
      </c>
      <c r="AB68" s="88">
        <f>LOOKUP(C68,武将属性排列!$C$1:$C$255,武将属性排列!$O$1:$O$255)</f>
        <v>47</v>
      </c>
      <c r="AC68" s="94">
        <f t="shared" si="49"/>
        <v>265556</v>
      </c>
      <c r="AD68" s="94" t="str">
        <f t="shared" ref="AD68:AD131" si="81">DEC2HEX(AC68)</f>
        <v>40D54</v>
      </c>
      <c r="AE68" s="211"/>
      <c r="AF68" s="95">
        <f t="shared" si="73"/>
        <v>40</v>
      </c>
      <c r="AG68" s="99" t="str">
        <f t="shared" ref="AG68:AG131" si="82">IF(V68&lt;16,0&amp;DEC2HEX(V68),DEC2HEX(V68))</f>
        <v>5B</v>
      </c>
      <c r="AH68" s="99" t="str">
        <f t="shared" ref="AH68:AH131" si="83">IF(W68&lt;16,0&amp;DEC2HEX(W68),DEC2HEX(W68))</f>
        <v>0E</v>
      </c>
      <c r="AI68" s="99" t="str">
        <f t="shared" ref="AI68:AI131" si="84">IF(X68&lt;16,0&amp;DEC2HEX(X68),DEC2HEX(X68))</f>
        <v>51</v>
      </c>
      <c r="AJ68" s="84" t="str">
        <f t="shared" ref="AJ68:AJ131" si="85">IF(AND(X68&lt;10,AA68&gt;500),60,(IF(AND(X68&lt;30,AA68&gt;400),50,(IF(AND(X68&lt;50,AA68&gt;300),40,(IF(AND(X68&lt;70,AA68&gt;200),30,(IF(AND(X68&lt;90,AA68&gt;100),20,(IF(AND(X68&lt;100,AA68&gt;0),10,"00")))))))))))</f>
        <v>00</v>
      </c>
      <c r="AK68" s="99" t="str">
        <f t="shared" ref="AK68:AK131" si="86">IF(Y68&lt;16,0&amp;DEC2HEX(Y68),DEC2HEX(Y68))</f>
        <v>62</v>
      </c>
      <c r="AL68" s="101" t="str">
        <f t="shared" ref="AL68:AL131" si="87">IF(Z68=0,"平军",(IF(Z68=1,"水军","山军")))</f>
        <v>平军</v>
      </c>
      <c r="AM68" s="102" t="str">
        <f t="shared" ref="AM68:AM131" si="88">IF(AF68="00",IF(AL68="水军","1",IF(AL68="山军","2","0")),IF(AL68="水军",1,IF(AL68="山军",2,"0")))</f>
        <v>0</v>
      </c>
      <c r="AN68" s="99" t="str">
        <f t="shared" ref="AN68:AN131" si="89">DEC2HEX(AA68/100)</f>
        <v>0</v>
      </c>
      <c r="AO68" s="108">
        <f t="shared" ref="AO68:AO131" si="90">IF(AA68/100-AJ68/10-AQ68&lt;0,0,AA68/100-AJ68/10-AQ68)</f>
        <v>0</v>
      </c>
      <c r="AP68" s="108">
        <f t="shared" ref="AP68:AP131" si="91">(IF(X68&lt;10,3,(IF(X68&lt;20,4,(IF(X68&lt;30,3,(IF(X68&lt;40,4,(IF(X68&lt;50,3,(IF(X68&lt;60,4,(IF(X68&lt;70,3,(IF(X68&lt;80,4,(IF(X68&lt;90,3,4))))))))))))))))))</f>
        <v>3</v>
      </c>
      <c r="AQ68" s="109">
        <f t="shared" ref="AQ68:AQ131" si="92">IF(AA68/100-AJ68/10&gt;AP68,AP68,IF(AA68/100-AJ68/10&gt;0,AA68/100-AJ68/10,0))</f>
        <v>0</v>
      </c>
      <c r="AR68" s="110" t="str">
        <f t="shared" ref="AR68:AR131" si="93">IF(AB68&lt;16,0&amp;DEC2HEX(AB68),DEC2HEX(AB68))</f>
        <v>2F</v>
      </c>
      <c r="AS68" s="211"/>
      <c r="AT68" s="111">
        <v>23</v>
      </c>
      <c r="AU68" s="213"/>
      <c r="AV68" s="111">
        <v>14</v>
      </c>
      <c r="DD68" s="70" t="str">
        <f>LOOKUP(C68,全武将名字!$B$3:$B$257,全武将名字!$B$3:$B$257)</f>
        <v>姜忠</v>
      </c>
      <c r="DE68" s="70">
        <f t="shared" ref="DE68:DE131" si="94">IF(C68=DD68,1,0)</f>
        <v>1</v>
      </c>
    </row>
    <row r="69" spans="1:109">
      <c r="A69" s="59" t="str">
        <f t="shared" si="74"/>
        <v>41</v>
      </c>
      <c r="B69" s="19">
        <v>65</v>
      </c>
      <c r="C69" s="19" t="s">
        <v>905</v>
      </c>
      <c r="D69" s="67" t="str">
        <f t="shared" si="75"/>
        <v>20A4</v>
      </c>
      <c r="E69" s="67">
        <f t="shared" ref="E69:E132" si="95">E68+2</f>
        <v>8356</v>
      </c>
      <c r="F69" s="67" t="str">
        <f t="shared" si="76"/>
        <v>9355</v>
      </c>
      <c r="G69" s="67">
        <f t="shared" ref="G69:G132" si="96">G68+I69-I68</f>
        <v>37717</v>
      </c>
      <c r="H69" s="67" t="str">
        <f t="shared" si="77"/>
        <v>2349</v>
      </c>
      <c r="I69" s="67">
        <f t="shared" ref="I69:I132" si="97">I68+J68</f>
        <v>9033</v>
      </c>
      <c r="J69" s="79">
        <v>5</v>
      </c>
      <c r="K69" s="84" t="str">
        <f t="shared" si="78"/>
        <v>55</v>
      </c>
      <c r="L69" s="79">
        <f t="shared" ref="L69:L132" si="98">IF(L68+J68&gt;255,L68+J68-256,L68+J68)</f>
        <v>85</v>
      </c>
      <c r="M69" s="84" t="str">
        <f t="shared" si="79"/>
        <v>93</v>
      </c>
      <c r="N69" s="79">
        <f t="shared" si="80"/>
        <v>147.33203125</v>
      </c>
      <c r="O69" s="211"/>
      <c r="P69" s="85" t="str">
        <f>LOOKUP(C69,全武将名字!$B$3:$B$257,全武将名字!$H$3:$H$257)</f>
        <v>9A</v>
      </c>
      <c r="Q69" s="85">
        <f>LOOKUP(C69,全武将名字!$B$3:$B$257,全武将名字!$I$3:$I$257)</f>
        <v>54</v>
      </c>
      <c r="R69" s="85">
        <f>LOOKUP(C69,全武将名字!$B$3:$B$257,全武将名字!$J$3:$J$257)</f>
        <v>56</v>
      </c>
      <c r="S69" s="85">
        <f>LOOKUP(C69,全武将名字!$B$3:$B$257,全武将名字!$K$3:$K$257)</f>
        <v>56</v>
      </c>
      <c r="T69" s="79" t="s">
        <v>83</v>
      </c>
      <c r="U69" s="87" t="str">
        <f>LOOKUP(C69,武将属性排列!$C$1:$C$255,武将属性排列!$D$1:$D$255)</f>
        <v>在野</v>
      </c>
      <c r="V69" s="88">
        <f>LOOKUP(C69,武将属性排列!$C$1:$C$255,武将属性排列!$E$1:$E$255)</f>
        <v>92</v>
      </c>
      <c r="W69" s="88">
        <f>LOOKUP(C69,武将属性排列!$C$1:$C$255,武将属性排列!$F$1:$F$255)</f>
        <v>74</v>
      </c>
      <c r="X69" s="88">
        <f>LOOKUP(C69,武将属性排列!$C$1:$C$255,武将属性排列!$G$1:$G$255)</f>
        <v>87</v>
      </c>
      <c r="Y69" s="88">
        <f>LOOKUP(C69,武将属性排列!$C$1:$C$255,武将属性排列!$I$1:$I$255)</f>
        <v>97</v>
      </c>
      <c r="Z69" s="93">
        <f>LOOKUP(C69,武将属性排列!$C$1:$C$255,武将属性排列!$K$1:$K$255)</f>
        <v>2</v>
      </c>
      <c r="AA69" s="93">
        <f t="shared" si="72"/>
        <v>0</v>
      </c>
      <c r="AB69" s="88">
        <f>LOOKUP(C69,武将属性排列!$C$1:$C$255,武将属性排列!$O$1:$O$255)</f>
        <v>77</v>
      </c>
      <c r="AC69" s="94">
        <f t="shared" ref="AC69:AC132" si="99">AC68+8</f>
        <v>265564</v>
      </c>
      <c r="AD69" s="94" t="str">
        <f t="shared" si="81"/>
        <v>40D5C</v>
      </c>
      <c r="AE69" s="211"/>
      <c r="AF69" s="95">
        <f t="shared" si="73"/>
        <v>40</v>
      </c>
      <c r="AG69" s="99" t="str">
        <f t="shared" si="82"/>
        <v>5C</v>
      </c>
      <c r="AH69" s="99" t="str">
        <f t="shared" si="83"/>
        <v>4A</v>
      </c>
      <c r="AI69" s="99" t="str">
        <f t="shared" si="84"/>
        <v>57</v>
      </c>
      <c r="AJ69" s="84" t="str">
        <f t="shared" si="85"/>
        <v>00</v>
      </c>
      <c r="AK69" s="99" t="str">
        <f t="shared" si="86"/>
        <v>61</v>
      </c>
      <c r="AL69" s="101" t="str">
        <f t="shared" si="87"/>
        <v>山军</v>
      </c>
      <c r="AM69" s="102">
        <f t="shared" si="88"/>
        <v>2</v>
      </c>
      <c r="AN69" s="99" t="str">
        <f t="shared" si="89"/>
        <v>0</v>
      </c>
      <c r="AO69" s="108">
        <f t="shared" si="90"/>
        <v>0</v>
      </c>
      <c r="AP69" s="108">
        <f t="shared" si="91"/>
        <v>3</v>
      </c>
      <c r="AQ69" s="109">
        <f t="shared" si="92"/>
        <v>0</v>
      </c>
      <c r="AR69" s="110" t="str">
        <f t="shared" si="93"/>
        <v>4D</v>
      </c>
      <c r="AS69" s="211"/>
      <c r="AT69" s="111">
        <v>23</v>
      </c>
      <c r="AU69" s="213"/>
      <c r="AV69" s="111">
        <v>28</v>
      </c>
      <c r="DD69" s="70" t="str">
        <f>LOOKUP(C69,全武将名字!$B$3:$B$257,全武将名字!$B$3:$B$257)</f>
        <v>王保保</v>
      </c>
      <c r="DE69" s="70">
        <f t="shared" si="94"/>
        <v>1</v>
      </c>
    </row>
    <row r="70" spans="1:109">
      <c r="A70" s="59" t="str">
        <f t="shared" si="74"/>
        <v>42</v>
      </c>
      <c r="B70" s="19">
        <v>66</v>
      </c>
      <c r="C70" s="19" t="s">
        <v>942</v>
      </c>
      <c r="D70" s="67" t="str">
        <f t="shared" si="75"/>
        <v>20A6</v>
      </c>
      <c r="E70" s="67">
        <f t="shared" si="95"/>
        <v>8358</v>
      </c>
      <c r="F70" s="67" t="str">
        <f t="shared" si="76"/>
        <v>935A</v>
      </c>
      <c r="G70" s="67">
        <f t="shared" si="96"/>
        <v>37722</v>
      </c>
      <c r="H70" s="67" t="str">
        <f t="shared" si="77"/>
        <v>234E</v>
      </c>
      <c r="I70" s="67">
        <f t="shared" si="97"/>
        <v>9038</v>
      </c>
      <c r="J70" s="79">
        <v>5</v>
      </c>
      <c r="K70" s="84" t="str">
        <f t="shared" si="78"/>
        <v>5A</v>
      </c>
      <c r="L70" s="79">
        <f t="shared" si="98"/>
        <v>90</v>
      </c>
      <c r="M70" s="84" t="str">
        <f t="shared" si="79"/>
        <v>93</v>
      </c>
      <c r="N70" s="79">
        <f t="shared" si="80"/>
        <v>147.3515625</v>
      </c>
      <c r="O70" s="211"/>
      <c r="P70" s="85" t="str">
        <f>LOOKUP(C70,全武将名字!$B$3:$B$257,全武将名字!$H$3:$H$257)</f>
        <v>9F</v>
      </c>
      <c r="Q70" s="85">
        <f>LOOKUP(C70,全武将名字!$B$3:$B$257,全武将名字!$I$3:$I$257)</f>
        <v>72</v>
      </c>
      <c r="R70" s="85">
        <f>LOOKUP(C70,全武将名字!$B$3:$B$257,全武将名字!$J$3:$J$257)</f>
        <v>76</v>
      </c>
      <c r="S70" s="85">
        <f>LOOKUP(C70,全武将名字!$B$3:$B$257,全武将名字!$K$3:$K$257)</f>
        <v>58</v>
      </c>
      <c r="T70" s="79" t="s">
        <v>83</v>
      </c>
      <c r="U70" s="87" t="str">
        <f>LOOKUP(C70,武将属性排列!$C$1:$C$255,武将属性排列!$D$1:$D$255)</f>
        <v>在野</v>
      </c>
      <c r="V70" s="88">
        <f>LOOKUP(C70,武将属性排列!$C$1:$C$255,武将属性排列!$E$1:$E$255)</f>
        <v>95</v>
      </c>
      <c r="W70" s="88">
        <f>LOOKUP(C70,武将属性排列!$C$1:$C$255,武将属性排列!$F$1:$F$255)</f>
        <v>70</v>
      </c>
      <c r="X70" s="88">
        <f>LOOKUP(C70,武将属性排列!$C$1:$C$255,武将属性排列!$G$1:$G$255)</f>
        <v>96</v>
      </c>
      <c r="Y70" s="88">
        <f>LOOKUP(C70,武将属性排列!$C$1:$C$255,武将属性排列!$I$1:$I$255)</f>
        <v>97</v>
      </c>
      <c r="Z70" s="93">
        <f>LOOKUP(C70,武将属性排列!$C$1:$C$255,武将属性排列!$K$1:$K$255)</f>
        <v>2</v>
      </c>
      <c r="AA70" s="93">
        <f t="shared" si="72"/>
        <v>0</v>
      </c>
      <c r="AB70" s="88">
        <f>LOOKUP(C70,武将属性排列!$C$1:$C$255,武将属性排列!$O$1:$O$255)</f>
        <v>28</v>
      </c>
      <c r="AC70" s="94">
        <f t="shared" si="99"/>
        <v>265572</v>
      </c>
      <c r="AD70" s="94" t="str">
        <f t="shared" si="81"/>
        <v>40D64</v>
      </c>
      <c r="AE70" s="211"/>
      <c r="AF70" s="95">
        <f t="shared" si="73"/>
        <v>40</v>
      </c>
      <c r="AG70" s="99" t="str">
        <f t="shared" si="82"/>
        <v>5F</v>
      </c>
      <c r="AH70" s="99" t="str">
        <f t="shared" si="83"/>
        <v>46</v>
      </c>
      <c r="AI70" s="99" t="str">
        <f t="shared" si="84"/>
        <v>60</v>
      </c>
      <c r="AJ70" s="84" t="str">
        <f t="shared" si="85"/>
        <v>00</v>
      </c>
      <c r="AK70" s="99" t="str">
        <f t="shared" si="86"/>
        <v>61</v>
      </c>
      <c r="AL70" s="101" t="str">
        <f t="shared" si="87"/>
        <v>山军</v>
      </c>
      <c r="AM70" s="102">
        <f t="shared" si="88"/>
        <v>2</v>
      </c>
      <c r="AN70" s="99" t="str">
        <f t="shared" si="89"/>
        <v>0</v>
      </c>
      <c r="AO70" s="108">
        <f t="shared" si="90"/>
        <v>0</v>
      </c>
      <c r="AP70" s="108">
        <f t="shared" si="91"/>
        <v>4</v>
      </c>
      <c r="AQ70" s="109">
        <f t="shared" si="92"/>
        <v>0</v>
      </c>
      <c r="AR70" s="110" t="str">
        <f t="shared" si="93"/>
        <v>1C</v>
      </c>
      <c r="AS70" s="211"/>
      <c r="AT70" s="111">
        <v>28</v>
      </c>
      <c r="AU70" s="213"/>
      <c r="AV70" s="111">
        <v>0</v>
      </c>
      <c r="DD70" s="70" t="str">
        <f>LOOKUP(C70,全武将名字!$B$3:$B$257,全武将名字!$B$3:$B$257)</f>
        <v>于金标</v>
      </c>
      <c r="DE70" s="70">
        <f t="shared" si="94"/>
        <v>1</v>
      </c>
    </row>
    <row r="71" spans="1:109">
      <c r="A71" s="59" t="str">
        <f t="shared" si="74"/>
        <v>43</v>
      </c>
      <c r="B71" s="19">
        <v>67</v>
      </c>
      <c r="C71" s="19" t="s">
        <v>819</v>
      </c>
      <c r="D71" s="67" t="str">
        <f t="shared" si="75"/>
        <v>20A8</v>
      </c>
      <c r="E71" s="67">
        <f t="shared" si="95"/>
        <v>8360</v>
      </c>
      <c r="F71" s="67" t="str">
        <f t="shared" si="76"/>
        <v>935F</v>
      </c>
      <c r="G71" s="67">
        <f t="shared" si="96"/>
        <v>37727</v>
      </c>
      <c r="H71" s="67" t="str">
        <f t="shared" si="77"/>
        <v>2353</v>
      </c>
      <c r="I71" s="67">
        <f t="shared" si="97"/>
        <v>9043</v>
      </c>
      <c r="J71" s="79">
        <v>5</v>
      </c>
      <c r="K71" s="84" t="str">
        <f t="shared" si="78"/>
        <v>5F</v>
      </c>
      <c r="L71" s="79">
        <f t="shared" si="98"/>
        <v>95</v>
      </c>
      <c r="M71" s="84" t="str">
        <f t="shared" si="79"/>
        <v>93</v>
      </c>
      <c r="N71" s="79">
        <f t="shared" si="80"/>
        <v>147.37109375</v>
      </c>
      <c r="O71" s="211"/>
      <c r="P71" s="85" t="str">
        <f>LOOKUP(C71,全武将名字!$B$3:$B$257,全武将名字!$H$3:$H$257)</f>
        <v>8F</v>
      </c>
      <c r="Q71" s="85">
        <f>LOOKUP(C71,全武将名字!$B$3:$B$257,全武将名字!$I$3:$I$257)</f>
        <v>50</v>
      </c>
      <c r="R71" s="85">
        <f>LOOKUP(C71,全武将名字!$B$3:$B$257,全武将名字!$J$3:$J$257)</f>
        <v>70</v>
      </c>
      <c r="S71" s="85" t="str">
        <f>LOOKUP(C71,全武将名字!$B$3:$B$257,全武将名字!$K$3:$K$257)</f>
        <v>FF</v>
      </c>
      <c r="T71" s="79" t="s">
        <v>83</v>
      </c>
      <c r="U71" s="87" t="str">
        <f>LOOKUP(C71,武将属性排列!$C$1:$C$255,武将属性排列!$D$1:$D$255)</f>
        <v>在野</v>
      </c>
      <c r="V71" s="88">
        <f>LOOKUP(C71,武将属性排列!$C$1:$C$255,武将属性排列!$E$1:$E$255)</f>
        <v>94</v>
      </c>
      <c r="W71" s="88">
        <f>LOOKUP(C71,武将属性排列!$C$1:$C$255,武将属性排列!$F$1:$F$255)</f>
        <v>13</v>
      </c>
      <c r="X71" s="88">
        <f>LOOKUP(C71,武将属性排列!$C$1:$C$255,武将属性排列!$G$1:$G$255)</f>
        <v>93</v>
      </c>
      <c r="Y71" s="88">
        <f>LOOKUP(C71,武将属性排列!$C$1:$C$255,武将属性排列!$I$1:$I$255)</f>
        <v>97</v>
      </c>
      <c r="Z71" s="93">
        <f>LOOKUP(C71,武将属性排列!$C$1:$C$255,武将属性排列!$K$1:$K$255)</f>
        <v>2</v>
      </c>
      <c r="AA71" s="93">
        <f t="shared" si="72"/>
        <v>0</v>
      </c>
      <c r="AB71" s="88">
        <f>LOOKUP(C71,武将属性排列!$C$1:$C$255,武将属性排列!$O$1:$O$255)</f>
        <v>99</v>
      </c>
      <c r="AC71" s="94">
        <f t="shared" si="99"/>
        <v>265580</v>
      </c>
      <c r="AD71" s="94" t="str">
        <f t="shared" si="81"/>
        <v>40D6C</v>
      </c>
      <c r="AE71" s="211"/>
      <c r="AF71" s="95">
        <f t="shared" si="73"/>
        <v>40</v>
      </c>
      <c r="AG71" s="99" t="str">
        <f t="shared" si="82"/>
        <v>5E</v>
      </c>
      <c r="AH71" s="99" t="str">
        <f t="shared" si="83"/>
        <v>0D</v>
      </c>
      <c r="AI71" s="99" t="str">
        <f t="shared" si="84"/>
        <v>5D</v>
      </c>
      <c r="AJ71" s="84" t="str">
        <f t="shared" si="85"/>
        <v>00</v>
      </c>
      <c r="AK71" s="99" t="str">
        <f t="shared" si="86"/>
        <v>61</v>
      </c>
      <c r="AL71" s="101" t="str">
        <f t="shared" si="87"/>
        <v>山军</v>
      </c>
      <c r="AM71" s="102">
        <f t="shared" si="88"/>
        <v>2</v>
      </c>
      <c r="AN71" s="99" t="str">
        <f t="shared" si="89"/>
        <v>0</v>
      </c>
      <c r="AO71" s="108">
        <f t="shared" si="90"/>
        <v>0</v>
      </c>
      <c r="AP71" s="108">
        <f t="shared" si="91"/>
        <v>4</v>
      </c>
      <c r="AQ71" s="109">
        <f t="shared" si="92"/>
        <v>0</v>
      </c>
      <c r="AR71" s="110" t="str">
        <f t="shared" si="93"/>
        <v>63</v>
      </c>
      <c r="AS71" s="211"/>
      <c r="AT71" s="111">
        <v>28</v>
      </c>
      <c r="AU71" s="213"/>
      <c r="AV71" s="111">
        <v>14</v>
      </c>
      <c r="DD71" s="70" t="str">
        <f>LOOKUP(C71,全武将名字!$B$3:$B$257,全武将名字!$B$3:$B$257)</f>
        <v>虎印</v>
      </c>
      <c r="DE71" s="70">
        <f t="shared" si="94"/>
        <v>1</v>
      </c>
    </row>
    <row r="72" spans="1:109">
      <c r="A72" s="59" t="str">
        <f t="shared" si="74"/>
        <v>44</v>
      </c>
      <c r="B72" s="19">
        <v>68</v>
      </c>
      <c r="C72" s="19" t="s">
        <v>803</v>
      </c>
      <c r="D72" s="67" t="str">
        <f t="shared" si="75"/>
        <v>20AA</v>
      </c>
      <c r="E72" s="67">
        <f t="shared" si="95"/>
        <v>8362</v>
      </c>
      <c r="F72" s="67" t="str">
        <f t="shared" si="76"/>
        <v>9364</v>
      </c>
      <c r="G72" s="67">
        <f t="shared" si="96"/>
        <v>37732</v>
      </c>
      <c r="H72" s="67" t="str">
        <f t="shared" si="77"/>
        <v>2358</v>
      </c>
      <c r="I72" s="67">
        <f t="shared" si="97"/>
        <v>9048</v>
      </c>
      <c r="J72" s="79">
        <v>5</v>
      </c>
      <c r="K72" s="84" t="str">
        <f t="shared" si="78"/>
        <v>64</v>
      </c>
      <c r="L72" s="79">
        <f t="shared" si="98"/>
        <v>100</v>
      </c>
      <c r="M72" s="84" t="str">
        <f t="shared" si="79"/>
        <v>93</v>
      </c>
      <c r="N72" s="79">
        <f t="shared" si="80"/>
        <v>147.390625</v>
      </c>
      <c r="O72" s="211"/>
      <c r="P72" s="85" t="str">
        <f>LOOKUP(C72,全武将名字!$B$3:$B$257,全武将名字!$H$3:$H$257)</f>
        <v>8C</v>
      </c>
      <c r="Q72" s="85">
        <f>LOOKUP(C72,全武将名字!$B$3:$B$257,全武将名字!$I$3:$I$257)</f>
        <v>56</v>
      </c>
      <c r="R72" s="85">
        <f>LOOKUP(C72,全武将名字!$B$3:$B$257,全武将名字!$J$3:$J$257)</f>
        <v>70</v>
      </c>
      <c r="S72" s="85" t="str">
        <f>LOOKUP(C72,全武将名字!$B$3:$B$257,全武将名字!$K$3:$K$257)</f>
        <v>FF</v>
      </c>
      <c r="T72" s="79" t="s">
        <v>83</v>
      </c>
      <c r="U72" s="87" t="str">
        <f>LOOKUP(C72,武将属性排列!$C$1:$C$255,武将属性排列!$D$1:$D$255)</f>
        <v>出仕</v>
      </c>
      <c r="V72" s="88">
        <f>LOOKUP(C72,武将属性排列!$C$1:$C$255,武将属性排列!$E$1:$E$255)</f>
        <v>85</v>
      </c>
      <c r="W72" s="88">
        <f>LOOKUP(C72,武将属性排列!$C$1:$C$255,武将属性排列!$F$1:$F$255)</f>
        <v>67</v>
      </c>
      <c r="X72" s="88">
        <f>LOOKUP(C72,武将属性排列!$C$1:$C$255,武将属性排列!$G$1:$G$255)</f>
        <v>85</v>
      </c>
      <c r="Y72" s="88">
        <f>LOOKUP(C72,武将属性排列!$C$1:$C$255,武将属性排列!$I$1:$I$255)</f>
        <v>95</v>
      </c>
      <c r="Z72" s="93">
        <f>LOOKUP(C72,武将属性排列!$C$1:$C$255,武将属性排列!$K$1:$K$255)</f>
        <v>2</v>
      </c>
      <c r="AA72" s="93">
        <f t="shared" si="72"/>
        <v>500</v>
      </c>
      <c r="AB72" s="88">
        <f>LOOKUP(C72,武将属性排列!$C$1:$C$255,武将属性排列!$O$1:$O$255)</f>
        <v>72</v>
      </c>
      <c r="AC72" s="94">
        <f t="shared" si="99"/>
        <v>265588</v>
      </c>
      <c r="AD72" s="94" t="str">
        <f t="shared" si="81"/>
        <v>40D74</v>
      </c>
      <c r="AE72" s="211"/>
      <c r="AF72" s="95" t="str">
        <f t="shared" si="73"/>
        <v>00</v>
      </c>
      <c r="AG72" s="99" t="str">
        <f t="shared" si="82"/>
        <v>55</v>
      </c>
      <c r="AH72" s="99" t="str">
        <f t="shared" si="83"/>
        <v>43</v>
      </c>
      <c r="AI72" s="99" t="str">
        <f t="shared" si="84"/>
        <v>55</v>
      </c>
      <c r="AJ72" s="84">
        <f t="shared" si="85"/>
        <v>20</v>
      </c>
      <c r="AK72" s="99" t="str">
        <f t="shared" si="86"/>
        <v>5F</v>
      </c>
      <c r="AL72" s="101" t="str">
        <f t="shared" si="87"/>
        <v>山军</v>
      </c>
      <c r="AM72" s="102" t="str">
        <f t="shared" si="88"/>
        <v>2</v>
      </c>
      <c r="AN72" s="99" t="str">
        <f t="shared" si="89"/>
        <v>5</v>
      </c>
      <c r="AO72" s="108">
        <f t="shared" si="90"/>
        <v>0</v>
      </c>
      <c r="AP72" s="108">
        <f t="shared" si="91"/>
        <v>3</v>
      </c>
      <c r="AQ72" s="109">
        <f t="shared" si="92"/>
        <v>3</v>
      </c>
      <c r="AR72" s="110" t="str">
        <f t="shared" si="93"/>
        <v>48</v>
      </c>
      <c r="AS72" s="211"/>
      <c r="AT72" s="111">
        <v>28</v>
      </c>
      <c r="AU72" s="213"/>
      <c r="AV72" s="111">
        <v>28</v>
      </c>
      <c r="DD72" s="70" t="str">
        <f>LOOKUP(C72,全武将名字!$B$3:$B$257,全武将名字!$B$3:$B$257)</f>
        <v>郭英</v>
      </c>
      <c r="DE72" s="70">
        <f t="shared" si="94"/>
        <v>1</v>
      </c>
    </row>
    <row r="73" spans="1:109">
      <c r="A73" s="59" t="str">
        <f t="shared" si="74"/>
        <v>45</v>
      </c>
      <c r="B73" s="19">
        <v>69</v>
      </c>
      <c r="C73" s="19" t="s">
        <v>821</v>
      </c>
      <c r="D73" s="67" t="str">
        <f t="shared" si="75"/>
        <v>20AC</v>
      </c>
      <c r="E73" s="67">
        <f t="shared" si="95"/>
        <v>8364</v>
      </c>
      <c r="F73" s="67" t="str">
        <f t="shared" si="76"/>
        <v>9369</v>
      </c>
      <c r="G73" s="67">
        <f t="shared" si="96"/>
        <v>37737</v>
      </c>
      <c r="H73" s="67" t="str">
        <f t="shared" si="77"/>
        <v>235D</v>
      </c>
      <c r="I73" s="67">
        <f t="shared" si="97"/>
        <v>9053</v>
      </c>
      <c r="J73" s="79">
        <v>5</v>
      </c>
      <c r="K73" s="84" t="str">
        <f t="shared" si="78"/>
        <v>69</v>
      </c>
      <c r="L73" s="79">
        <f t="shared" si="98"/>
        <v>105</v>
      </c>
      <c r="M73" s="84" t="str">
        <f t="shared" si="79"/>
        <v>93</v>
      </c>
      <c r="N73" s="79">
        <f t="shared" si="80"/>
        <v>147.41015625</v>
      </c>
      <c r="O73" s="211"/>
      <c r="P73" s="85" t="str">
        <f>LOOKUP(C73,全武将名字!$B$3:$B$257,全武将名字!$H$3:$H$257)</f>
        <v>8F</v>
      </c>
      <c r="Q73" s="85">
        <f>LOOKUP(C73,全武将名字!$B$3:$B$257,全武将名字!$I$3:$I$257)</f>
        <v>72</v>
      </c>
      <c r="R73" s="85">
        <f>LOOKUP(C73,全武将名字!$B$3:$B$257,全武将名字!$J$3:$J$257)</f>
        <v>56</v>
      </c>
      <c r="S73" s="85" t="str">
        <f>LOOKUP(C73,全武将名字!$B$3:$B$257,全武将名字!$K$3:$K$257)</f>
        <v>FF</v>
      </c>
      <c r="T73" s="79" t="s">
        <v>83</v>
      </c>
      <c r="U73" s="87" t="str">
        <f>LOOKUP(C73,武将属性排列!$C$1:$C$255,武将属性排列!$D$1:$D$255)</f>
        <v>在野</v>
      </c>
      <c r="V73" s="88">
        <f>LOOKUP(C73,武将属性排列!$C$1:$C$255,武将属性排列!$E$1:$E$255)</f>
        <v>94</v>
      </c>
      <c r="W73" s="88">
        <f>LOOKUP(C73,武将属性排列!$C$1:$C$255,武将属性排列!$F$1:$F$255)</f>
        <v>48</v>
      </c>
      <c r="X73" s="88">
        <f>LOOKUP(C73,武将属性排列!$C$1:$C$255,武将属性排列!$G$1:$G$255)</f>
        <v>83</v>
      </c>
      <c r="Y73" s="88">
        <f>LOOKUP(C73,武将属性排列!$C$1:$C$255,武将属性排列!$I$1:$I$255)</f>
        <v>95</v>
      </c>
      <c r="Z73" s="93">
        <f>LOOKUP(C73,武将属性排列!$C$1:$C$255,武将属性排列!$K$1:$K$255)</f>
        <v>0</v>
      </c>
      <c r="AA73" s="93">
        <f t="shared" si="72"/>
        <v>0</v>
      </c>
      <c r="AB73" s="88">
        <f>LOOKUP(C73,武将属性排列!$C$1:$C$255,武将属性排列!$O$1:$O$255)</f>
        <v>23</v>
      </c>
      <c r="AC73" s="94">
        <f t="shared" si="99"/>
        <v>265596</v>
      </c>
      <c r="AD73" s="94" t="str">
        <f t="shared" si="81"/>
        <v>40D7C</v>
      </c>
      <c r="AE73" s="211"/>
      <c r="AF73" s="95">
        <f t="shared" si="73"/>
        <v>40</v>
      </c>
      <c r="AG73" s="99" t="str">
        <f t="shared" si="82"/>
        <v>5E</v>
      </c>
      <c r="AH73" s="99" t="str">
        <f t="shared" si="83"/>
        <v>30</v>
      </c>
      <c r="AI73" s="99" t="str">
        <f t="shared" si="84"/>
        <v>53</v>
      </c>
      <c r="AJ73" s="84" t="str">
        <f t="shared" si="85"/>
        <v>00</v>
      </c>
      <c r="AK73" s="99" t="str">
        <f t="shared" si="86"/>
        <v>5F</v>
      </c>
      <c r="AL73" s="101" t="str">
        <f t="shared" si="87"/>
        <v>平军</v>
      </c>
      <c r="AM73" s="102" t="str">
        <f t="shared" si="88"/>
        <v>0</v>
      </c>
      <c r="AN73" s="99" t="str">
        <f t="shared" si="89"/>
        <v>0</v>
      </c>
      <c r="AO73" s="108">
        <f t="shared" si="90"/>
        <v>0</v>
      </c>
      <c r="AP73" s="108">
        <f t="shared" si="91"/>
        <v>3</v>
      </c>
      <c r="AQ73" s="109">
        <f t="shared" si="92"/>
        <v>0</v>
      </c>
      <c r="AR73" s="110" t="str">
        <f t="shared" si="93"/>
        <v>17</v>
      </c>
      <c r="AS73" s="211"/>
      <c r="AT73" s="111">
        <v>29</v>
      </c>
      <c r="AU73" s="213"/>
      <c r="AV73" s="111">
        <v>0</v>
      </c>
      <c r="DD73" s="70" t="str">
        <f>LOOKUP(C73,全武将名字!$B$3:$B$257,全武将名字!$B$3:$B$257)</f>
        <v>花云</v>
      </c>
      <c r="DE73" s="70">
        <f t="shared" si="94"/>
        <v>1</v>
      </c>
    </row>
    <row r="74" spans="1:109">
      <c r="A74" s="59" t="str">
        <f t="shared" si="74"/>
        <v>46</v>
      </c>
      <c r="B74" s="19">
        <v>70</v>
      </c>
      <c r="C74" s="19" t="s">
        <v>840</v>
      </c>
      <c r="D74" s="67" t="str">
        <f t="shared" si="75"/>
        <v>20AE</v>
      </c>
      <c r="E74" s="67">
        <f t="shared" si="95"/>
        <v>8366</v>
      </c>
      <c r="F74" s="67" t="str">
        <f t="shared" si="76"/>
        <v>936E</v>
      </c>
      <c r="G74" s="67">
        <f t="shared" si="96"/>
        <v>37742</v>
      </c>
      <c r="H74" s="67" t="str">
        <f t="shared" si="77"/>
        <v>2362</v>
      </c>
      <c r="I74" s="67">
        <f t="shared" si="97"/>
        <v>9058</v>
      </c>
      <c r="J74" s="79">
        <v>5</v>
      </c>
      <c r="K74" s="84" t="str">
        <f t="shared" si="78"/>
        <v>6E</v>
      </c>
      <c r="L74" s="79">
        <f t="shared" si="98"/>
        <v>110</v>
      </c>
      <c r="M74" s="84" t="str">
        <f t="shared" si="79"/>
        <v>93</v>
      </c>
      <c r="N74" s="79">
        <f t="shared" si="80"/>
        <v>147.4296875</v>
      </c>
      <c r="O74" s="211"/>
      <c r="P74" s="85" t="str">
        <f>LOOKUP(C74,全武将名字!$B$3:$B$257,全武将名字!$H$3:$H$257)</f>
        <v>F0</v>
      </c>
      <c r="Q74" s="85" t="str">
        <f>LOOKUP(C74,全武将名字!$B$3:$B$257,全武将名字!$I$3:$I$257)</f>
        <v>5A</v>
      </c>
      <c r="R74" s="85">
        <f>LOOKUP(C74,全武将名字!$B$3:$B$257,全武将名字!$J$3:$J$257)</f>
        <v>78</v>
      </c>
      <c r="S74" s="85" t="str">
        <f>LOOKUP(C74,全武将名字!$B$3:$B$257,全武将名字!$K$3:$K$257)</f>
        <v>7A</v>
      </c>
      <c r="T74" s="79" t="s">
        <v>83</v>
      </c>
      <c r="U74" s="87" t="str">
        <f>LOOKUP(C74,武将属性排列!$C$1:$C$255,武将属性排列!$D$1:$D$255)</f>
        <v>出仕</v>
      </c>
      <c r="V74" s="88">
        <f>LOOKUP(C74,武将属性排列!$C$1:$C$255,武将属性排列!$E$1:$E$255)</f>
        <v>92</v>
      </c>
      <c r="W74" s="88">
        <f>LOOKUP(C74,武将属性排列!$C$1:$C$255,武将属性排列!$F$1:$F$255)</f>
        <v>70</v>
      </c>
      <c r="X74" s="88">
        <f>LOOKUP(C74,武将属性排列!$C$1:$C$255,武将属性排列!$G$1:$G$255)</f>
        <v>88</v>
      </c>
      <c r="Y74" s="88">
        <f>LOOKUP(C74,武将属性排列!$C$1:$C$255,武将属性排列!$I$1:$I$255)</f>
        <v>94</v>
      </c>
      <c r="Z74" s="93">
        <f>LOOKUP(C74,武将属性排列!$C$1:$C$255,武将属性排列!$K$1:$K$255)</f>
        <v>2</v>
      </c>
      <c r="AA74" s="93">
        <f t="shared" si="72"/>
        <v>500</v>
      </c>
      <c r="AB74" s="88">
        <f>LOOKUP(C74,武将属性排列!$C$1:$C$255,武将属性排列!$O$1:$O$255)</f>
        <v>65</v>
      </c>
      <c r="AC74" s="94">
        <f t="shared" si="99"/>
        <v>265604</v>
      </c>
      <c r="AD74" s="94" t="str">
        <f t="shared" si="81"/>
        <v>40D84</v>
      </c>
      <c r="AE74" s="211"/>
      <c r="AF74" s="95" t="str">
        <f t="shared" si="73"/>
        <v>00</v>
      </c>
      <c r="AG74" s="99" t="str">
        <f t="shared" si="82"/>
        <v>5C</v>
      </c>
      <c r="AH74" s="99" t="str">
        <f t="shared" si="83"/>
        <v>46</v>
      </c>
      <c r="AI74" s="99" t="str">
        <f t="shared" si="84"/>
        <v>58</v>
      </c>
      <c r="AJ74" s="84">
        <f t="shared" si="85"/>
        <v>20</v>
      </c>
      <c r="AK74" s="99" t="str">
        <f t="shared" si="86"/>
        <v>5E</v>
      </c>
      <c r="AL74" s="101" t="str">
        <f t="shared" si="87"/>
        <v>山军</v>
      </c>
      <c r="AM74" s="102" t="str">
        <f t="shared" si="88"/>
        <v>2</v>
      </c>
      <c r="AN74" s="99" t="str">
        <f t="shared" si="89"/>
        <v>5</v>
      </c>
      <c r="AO74" s="108">
        <f t="shared" si="90"/>
        <v>0</v>
      </c>
      <c r="AP74" s="108">
        <f t="shared" si="91"/>
        <v>3</v>
      </c>
      <c r="AQ74" s="109">
        <f t="shared" si="92"/>
        <v>3</v>
      </c>
      <c r="AR74" s="110" t="str">
        <f t="shared" si="93"/>
        <v>41</v>
      </c>
      <c r="AS74" s="211"/>
      <c r="AT74" s="111">
        <v>29</v>
      </c>
      <c r="AU74" s="213"/>
      <c r="AV74" s="111">
        <v>14</v>
      </c>
      <c r="DD74" s="70" t="str">
        <f>LOOKUP(C74,全武将名字!$B$3:$B$257,全武将名字!$B$3:$B$257)</f>
        <v>李文忠</v>
      </c>
      <c r="DE74" s="70">
        <f t="shared" si="94"/>
        <v>1</v>
      </c>
    </row>
    <row r="75" spans="1:109">
      <c r="A75" s="59" t="str">
        <f t="shared" si="74"/>
        <v>47</v>
      </c>
      <c r="B75" s="19">
        <v>71</v>
      </c>
      <c r="C75" s="19" t="s">
        <v>754</v>
      </c>
      <c r="D75" s="67" t="str">
        <f t="shared" si="75"/>
        <v>20B0</v>
      </c>
      <c r="E75" s="67">
        <f t="shared" si="95"/>
        <v>8368</v>
      </c>
      <c r="F75" s="67" t="str">
        <f t="shared" si="76"/>
        <v>9373</v>
      </c>
      <c r="G75" s="67">
        <f t="shared" si="96"/>
        <v>37747</v>
      </c>
      <c r="H75" s="67" t="str">
        <f t="shared" si="77"/>
        <v>2367</v>
      </c>
      <c r="I75" s="67">
        <f t="shared" si="97"/>
        <v>9063</v>
      </c>
      <c r="J75" s="79">
        <v>5</v>
      </c>
      <c r="K75" s="84" t="str">
        <f t="shared" si="78"/>
        <v>73</v>
      </c>
      <c r="L75" s="79">
        <f t="shared" si="98"/>
        <v>115</v>
      </c>
      <c r="M75" s="84" t="str">
        <f t="shared" si="79"/>
        <v>93</v>
      </c>
      <c r="N75" s="79">
        <f t="shared" si="80"/>
        <v>147.44921875</v>
      </c>
      <c r="O75" s="211"/>
      <c r="P75" s="85">
        <f>LOOKUP(C75,全武将名字!$B$3:$B$257,全武将名字!$H$3:$H$257)</f>
        <v>88</v>
      </c>
      <c r="Q75" s="85">
        <f>LOOKUP(C75,全武将名字!$B$3:$B$257,全武将名字!$I$3:$I$257)</f>
        <v>72</v>
      </c>
      <c r="R75" s="85">
        <f>LOOKUP(C75,全武将名字!$B$3:$B$257,全武将名字!$J$3:$J$257)</f>
        <v>74</v>
      </c>
      <c r="S75" s="85">
        <f>LOOKUP(C75,全武将名字!$B$3:$B$257,全武将名字!$K$3:$K$257)</f>
        <v>76</v>
      </c>
      <c r="T75" s="79" t="s">
        <v>83</v>
      </c>
      <c r="U75" s="87" t="str">
        <f>LOOKUP(C75,武将属性排列!$C$1:$C$255,武将属性排列!$D$1:$D$255)</f>
        <v>在野</v>
      </c>
      <c r="V75" s="88">
        <f>LOOKUP(C75,武将属性排列!$C$1:$C$255,武将属性排列!$E$1:$E$255)</f>
        <v>50</v>
      </c>
      <c r="W75" s="88">
        <f>LOOKUP(C75,武将属性排列!$C$1:$C$255,武将属性排列!$F$1:$F$255)</f>
        <v>84</v>
      </c>
      <c r="X75" s="88">
        <f>LOOKUP(C75,武将属性排列!$C$1:$C$255,武将属性排列!$G$1:$G$255)</f>
        <v>21</v>
      </c>
      <c r="Y75" s="88">
        <f>LOOKUP(C75,武将属性排列!$C$1:$C$255,武将属性排列!$I$1:$I$255)</f>
        <v>93</v>
      </c>
      <c r="Z75" s="93">
        <f>LOOKUP(C75,武将属性排列!$C$1:$C$255,武将属性排列!$K$1:$K$255)</f>
        <v>0</v>
      </c>
      <c r="AA75" s="93">
        <f t="shared" si="72"/>
        <v>0</v>
      </c>
      <c r="AB75" s="88">
        <f>LOOKUP(C75,武将属性排列!$C$1:$C$255,武将属性排列!$O$1:$O$255)</f>
        <v>88</v>
      </c>
      <c r="AC75" s="94">
        <f t="shared" si="99"/>
        <v>265612</v>
      </c>
      <c r="AD75" s="94" t="str">
        <f t="shared" si="81"/>
        <v>40D8C</v>
      </c>
      <c r="AE75" s="211"/>
      <c r="AF75" s="95">
        <f t="shared" si="73"/>
        <v>40</v>
      </c>
      <c r="AG75" s="99" t="str">
        <f t="shared" si="82"/>
        <v>32</v>
      </c>
      <c r="AH75" s="99" t="str">
        <f t="shared" si="83"/>
        <v>54</v>
      </c>
      <c r="AI75" s="99" t="str">
        <f t="shared" si="84"/>
        <v>15</v>
      </c>
      <c r="AJ75" s="84" t="str">
        <f t="shared" si="85"/>
        <v>00</v>
      </c>
      <c r="AK75" s="99" t="str">
        <f t="shared" si="86"/>
        <v>5D</v>
      </c>
      <c r="AL75" s="101" t="str">
        <f t="shared" si="87"/>
        <v>平军</v>
      </c>
      <c r="AM75" s="102" t="str">
        <f t="shared" si="88"/>
        <v>0</v>
      </c>
      <c r="AN75" s="99" t="str">
        <f t="shared" si="89"/>
        <v>0</v>
      </c>
      <c r="AO75" s="108">
        <f t="shared" si="90"/>
        <v>0</v>
      </c>
      <c r="AP75" s="108">
        <f t="shared" si="91"/>
        <v>3</v>
      </c>
      <c r="AQ75" s="109">
        <f t="shared" si="92"/>
        <v>0</v>
      </c>
      <c r="AR75" s="110" t="str">
        <f t="shared" si="93"/>
        <v>58</v>
      </c>
      <c r="AS75" s="211"/>
      <c r="AT75" s="111">
        <v>29</v>
      </c>
      <c r="AU75" s="213"/>
      <c r="AV75" s="111">
        <v>28</v>
      </c>
      <c r="DD75" s="70" t="str">
        <f>LOOKUP(C75,全武将名字!$B$3:$B$257,全武将名字!$B$3:$B$257)</f>
        <v>蔡子英</v>
      </c>
      <c r="DE75" s="70">
        <f t="shared" si="94"/>
        <v>1</v>
      </c>
    </row>
    <row r="76" spans="1:109">
      <c r="A76" s="59" t="str">
        <f t="shared" si="74"/>
        <v>48</v>
      </c>
      <c r="B76" s="19">
        <v>72</v>
      </c>
      <c r="C76" s="19" t="s">
        <v>955</v>
      </c>
      <c r="D76" s="67" t="str">
        <f t="shared" si="75"/>
        <v>20B2</v>
      </c>
      <c r="E76" s="67">
        <f t="shared" si="95"/>
        <v>8370</v>
      </c>
      <c r="F76" s="67" t="str">
        <f t="shared" si="76"/>
        <v>9378</v>
      </c>
      <c r="G76" s="67">
        <f t="shared" si="96"/>
        <v>37752</v>
      </c>
      <c r="H76" s="67" t="str">
        <f t="shared" si="77"/>
        <v>236C</v>
      </c>
      <c r="I76" s="67">
        <f t="shared" si="97"/>
        <v>9068</v>
      </c>
      <c r="J76" s="79">
        <v>5</v>
      </c>
      <c r="K76" s="84" t="str">
        <f t="shared" si="78"/>
        <v>78</v>
      </c>
      <c r="L76" s="79">
        <f t="shared" si="98"/>
        <v>120</v>
      </c>
      <c r="M76" s="84" t="str">
        <f t="shared" si="79"/>
        <v>93</v>
      </c>
      <c r="N76" s="79">
        <f t="shared" si="80"/>
        <v>147.46875</v>
      </c>
      <c r="O76" s="211"/>
      <c r="P76" s="85" t="str">
        <f>LOOKUP(C76,全武将名字!$B$3:$B$257,全武将名字!$H$3:$H$257)</f>
        <v>ED</v>
      </c>
      <c r="Q76" s="85">
        <f>LOOKUP(C76,全武将名字!$B$3:$B$257,全武将名字!$I$3:$I$257)</f>
        <v>50</v>
      </c>
      <c r="R76" s="85">
        <f>LOOKUP(C76,全武将名字!$B$3:$B$257,全武将名字!$J$3:$J$257)</f>
        <v>52</v>
      </c>
      <c r="S76" s="85">
        <f>LOOKUP(C76,全武将名字!$B$3:$B$257,全武将名字!$K$3:$K$257)</f>
        <v>70</v>
      </c>
      <c r="T76" s="79" t="s">
        <v>83</v>
      </c>
      <c r="U76" s="87" t="str">
        <f>LOOKUP(C76,武将属性排列!$C$1:$C$255,武将属性排列!$D$1:$D$255)</f>
        <v>在野</v>
      </c>
      <c r="V76" s="88">
        <f>LOOKUP(C76,武将属性排列!$C$1:$C$255,武将属性排列!$E$1:$E$255)</f>
        <v>80</v>
      </c>
      <c r="W76" s="88">
        <f>LOOKUP(C76,武将属性排列!$C$1:$C$255,武将属性排列!$F$1:$F$255)</f>
        <v>80</v>
      </c>
      <c r="X76" s="88">
        <f>LOOKUP(C76,武将属性排列!$C$1:$C$255,武将属性排列!$G$1:$G$255)</f>
        <v>79</v>
      </c>
      <c r="Y76" s="88">
        <f>LOOKUP(C76,武将属性排列!$C$1:$C$255,武将属性排列!$I$1:$I$255)</f>
        <v>93</v>
      </c>
      <c r="Z76" s="93">
        <f>LOOKUP(C76,武将属性排列!$C$1:$C$255,武将属性排列!$K$1:$K$255)</f>
        <v>1</v>
      </c>
      <c r="AA76" s="93">
        <f t="shared" si="72"/>
        <v>0</v>
      </c>
      <c r="AB76" s="88">
        <f>LOOKUP(C76,武将属性排列!$C$1:$C$255,武将属性排列!$O$1:$O$255)</f>
        <v>51</v>
      </c>
      <c r="AC76" s="94">
        <f t="shared" si="99"/>
        <v>265620</v>
      </c>
      <c r="AD76" s="94" t="str">
        <f t="shared" si="81"/>
        <v>40D94</v>
      </c>
      <c r="AE76" s="211"/>
      <c r="AF76" s="95">
        <f t="shared" si="73"/>
        <v>40</v>
      </c>
      <c r="AG76" s="99" t="str">
        <f t="shared" si="82"/>
        <v>50</v>
      </c>
      <c r="AH76" s="99" t="str">
        <f t="shared" si="83"/>
        <v>50</v>
      </c>
      <c r="AI76" s="99" t="str">
        <f t="shared" si="84"/>
        <v>4F</v>
      </c>
      <c r="AJ76" s="84" t="str">
        <f t="shared" si="85"/>
        <v>00</v>
      </c>
      <c r="AK76" s="99" t="str">
        <f t="shared" si="86"/>
        <v>5D</v>
      </c>
      <c r="AL76" s="101" t="str">
        <f t="shared" si="87"/>
        <v>水军</v>
      </c>
      <c r="AM76" s="102">
        <f t="shared" si="88"/>
        <v>1</v>
      </c>
      <c r="AN76" s="99" t="str">
        <f t="shared" si="89"/>
        <v>0</v>
      </c>
      <c r="AO76" s="108">
        <f t="shared" si="90"/>
        <v>0</v>
      </c>
      <c r="AP76" s="108">
        <f t="shared" si="91"/>
        <v>4</v>
      </c>
      <c r="AQ76" s="109">
        <f t="shared" si="92"/>
        <v>0</v>
      </c>
      <c r="AR76" s="110" t="str">
        <f t="shared" si="93"/>
        <v>33</v>
      </c>
      <c r="AS76" s="211"/>
      <c r="AT76" s="111" t="s">
        <v>229</v>
      </c>
      <c r="AU76" s="213"/>
      <c r="AV76" s="111">
        <v>0</v>
      </c>
      <c r="DD76" s="70" t="str">
        <f>LOOKUP(C76,全武将名字!$B$3:$B$257,全武将名字!$B$3:$B$257)</f>
        <v>张必先</v>
      </c>
      <c r="DE76" s="70">
        <f t="shared" si="94"/>
        <v>1</v>
      </c>
    </row>
    <row r="77" spans="1:109">
      <c r="A77" s="59" t="str">
        <f t="shared" si="74"/>
        <v>49</v>
      </c>
      <c r="B77" s="19">
        <v>73</v>
      </c>
      <c r="C77" s="19" t="s">
        <v>815</v>
      </c>
      <c r="D77" s="67" t="str">
        <f t="shared" si="75"/>
        <v>20B4</v>
      </c>
      <c r="E77" s="67">
        <f t="shared" si="95"/>
        <v>8372</v>
      </c>
      <c r="F77" s="67" t="str">
        <f t="shared" si="76"/>
        <v>937D</v>
      </c>
      <c r="G77" s="67">
        <f t="shared" si="96"/>
        <v>37757</v>
      </c>
      <c r="H77" s="67" t="str">
        <f t="shared" si="77"/>
        <v>2371</v>
      </c>
      <c r="I77" s="67">
        <f t="shared" si="97"/>
        <v>9073</v>
      </c>
      <c r="J77" s="79">
        <v>5</v>
      </c>
      <c r="K77" s="84" t="str">
        <f t="shared" si="78"/>
        <v>7D</v>
      </c>
      <c r="L77" s="79">
        <f t="shared" si="98"/>
        <v>125</v>
      </c>
      <c r="M77" s="84" t="str">
        <f t="shared" si="79"/>
        <v>93</v>
      </c>
      <c r="N77" s="79">
        <f t="shared" si="80"/>
        <v>147.48828125</v>
      </c>
      <c r="O77" s="211"/>
      <c r="P77" s="85" t="str">
        <f>LOOKUP(C77,全武将名字!$B$3:$B$257,全武将名字!$H$3:$H$257)</f>
        <v>8E</v>
      </c>
      <c r="Q77" s="85">
        <f>LOOKUP(C77,全武将名字!$B$3:$B$257,全武将名字!$I$3:$I$257)</f>
        <v>50</v>
      </c>
      <c r="R77" s="85">
        <f>LOOKUP(C77,全武将名字!$B$3:$B$257,全武将名字!$J$3:$J$257)</f>
        <v>58</v>
      </c>
      <c r="S77" s="85" t="str">
        <f>LOOKUP(C77,全武将名字!$B$3:$B$257,全武将名字!$K$3:$K$257)</f>
        <v>FF</v>
      </c>
      <c r="T77" s="79" t="s">
        <v>83</v>
      </c>
      <c r="U77" s="87" t="str">
        <f>LOOKUP(C77,武将属性排列!$C$1:$C$255,武将属性排列!$D$1:$D$255)</f>
        <v>在野</v>
      </c>
      <c r="V77" s="88">
        <f>LOOKUP(C77,武将属性排列!$C$1:$C$255,武将属性排列!$E$1:$E$255)</f>
        <v>81</v>
      </c>
      <c r="W77" s="88">
        <f>LOOKUP(C77,武将属性排列!$C$1:$C$255,武将属性排列!$F$1:$F$255)</f>
        <v>71</v>
      </c>
      <c r="X77" s="88">
        <f>LOOKUP(C77,武将属性排列!$C$1:$C$255,武将属性排列!$G$1:$G$255)</f>
        <v>91</v>
      </c>
      <c r="Y77" s="88">
        <f>LOOKUP(C77,武将属性排列!$C$1:$C$255,武将属性排列!$I$1:$I$255)</f>
        <v>93</v>
      </c>
      <c r="Z77" s="93">
        <f>LOOKUP(C77,武将属性排列!$C$1:$C$255,武将属性排列!$K$1:$K$255)</f>
        <v>2</v>
      </c>
      <c r="AA77" s="93">
        <f t="shared" si="72"/>
        <v>0</v>
      </c>
      <c r="AB77" s="88">
        <f>LOOKUP(C77,武将属性排列!$C$1:$C$255,武将属性排列!$O$1:$O$255)</f>
        <v>72</v>
      </c>
      <c r="AC77" s="94">
        <f t="shared" si="99"/>
        <v>265628</v>
      </c>
      <c r="AD77" s="94" t="str">
        <f t="shared" si="81"/>
        <v>40D9C</v>
      </c>
      <c r="AE77" s="211"/>
      <c r="AF77" s="95">
        <f t="shared" si="73"/>
        <v>40</v>
      </c>
      <c r="AG77" s="99" t="str">
        <f t="shared" si="82"/>
        <v>51</v>
      </c>
      <c r="AH77" s="99" t="str">
        <f t="shared" si="83"/>
        <v>47</v>
      </c>
      <c r="AI77" s="99" t="str">
        <f t="shared" si="84"/>
        <v>5B</v>
      </c>
      <c r="AJ77" s="84" t="str">
        <f t="shared" si="85"/>
        <v>00</v>
      </c>
      <c r="AK77" s="99" t="str">
        <f t="shared" si="86"/>
        <v>5D</v>
      </c>
      <c r="AL77" s="101" t="str">
        <f t="shared" si="87"/>
        <v>山军</v>
      </c>
      <c r="AM77" s="102">
        <f t="shared" si="88"/>
        <v>2</v>
      </c>
      <c r="AN77" s="99" t="str">
        <f t="shared" si="89"/>
        <v>0</v>
      </c>
      <c r="AO77" s="108">
        <f t="shared" si="90"/>
        <v>0</v>
      </c>
      <c r="AP77" s="108">
        <f t="shared" si="91"/>
        <v>4</v>
      </c>
      <c r="AQ77" s="109">
        <f t="shared" si="92"/>
        <v>0</v>
      </c>
      <c r="AR77" s="110" t="str">
        <f t="shared" si="93"/>
        <v>48</v>
      </c>
      <c r="AS77" s="211"/>
      <c r="AT77" s="111" t="s">
        <v>229</v>
      </c>
      <c r="AU77" s="213"/>
      <c r="AV77" s="111">
        <v>14</v>
      </c>
      <c r="DD77" s="70" t="str">
        <f>LOOKUP(C77,全武将名字!$B$3:$B$257,全武将名字!$B$3:$B$257)</f>
        <v>胡神</v>
      </c>
      <c r="DE77" s="70">
        <f t="shared" si="94"/>
        <v>1</v>
      </c>
    </row>
    <row r="78" spans="1:109">
      <c r="A78" s="59" t="str">
        <f t="shared" si="74"/>
        <v>4A</v>
      </c>
      <c r="B78" s="19">
        <v>74</v>
      </c>
      <c r="C78" s="19" t="s">
        <v>818</v>
      </c>
      <c r="D78" s="67" t="str">
        <f t="shared" si="75"/>
        <v>20B6</v>
      </c>
      <c r="E78" s="67">
        <f t="shared" si="95"/>
        <v>8374</v>
      </c>
      <c r="F78" s="67" t="str">
        <f t="shared" si="76"/>
        <v>9382</v>
      </c>
      <c r="G78" s="67">
        <f t="shared" si="96"/>
        <v>37762</v>
      </c>
      <c r="H78" s="67" t="str">
        <f t="shared" si="77"/>
        <v>2376</v>
      </c>
      <c r="I78" s="67">
        <f t="shared" si="97"/>
        <v>9078</v>
      </c>
      <c r="J78" s="79">
        <v>5</v>
      </c>
      <c r="K78" s="84" t="str">
        <f t="shared" si="78"/>
        <v>82</v>
      </c>
      <c r="L78" s="79">
        <f t="shared" si="98"/>
        <v>130</v>
      </c>
      <c r="M78" s="84" t="str">
        <f t="shared" si="79"/>
        <v>93</v>
      </c>
      <c r="N78" s="79">
        <f t="shared" si="80"/>
        <v>147.5078125</v>
      </c>
      <c r="O78" s="211"/>
      <c r="P78" s="85" t="str">
        <f>LOOKUP(C78,全武将名字!$B$3:$B$257,全武将名字!$H$3:$H$257)</f>
        <v>8F</v>
      </c>
      <c r="Q78" s="85">
        <f>LOOKUP(C78,全武将名字!$B$3:$B$257,全武将名字!$I$3:$I$257)</f>
        <v>50</v>
      </c>
      <c r="R78" s="85">
        <f>LOOKUP(C78,全武将名字!$B$3:$B$257,全武将名字!$J$3:$J$257)</f>
        <v>52</v>
      </c>
      <c r="S78" s="85" t="str">
        <f>LOOKUP(C78,全武将名字!$B$3:$B$257,全武将名字!$K$3:$K$257)</f>
        <v>FF</v>
      </c>
      <c r="T78" s="79" t="s">
        <v>83</v>
      </c>
      <c r="U78" s="87" t="str">
        <f>LOOKUP(C78,武将属性排列!$C$1:$C$255,武将属性排列!$D$1:$D$255)</f>
        <v>在野</v>
      </c>
      <c r="V78" s="88">
        <f>LOOKUP(C78,武将属性排列!$C$1:$C$255,武将属性排列!$E$1:$E$255)</f>
        <v>96</v>
      </c>
      <c r="W78" s="88">
        <f>LOOKUP(C78,武将属性排列!$C$1:$C$255,武将属性排列!$F$1:$F$255)</f>
        <v>15</v>
      </c>
      <c r="X78" s="88">
        <f>LOOKUP(C78,武将属性排列!$C$1:$C$255,武将属性排列!$G$1:$G$255)</f>
        <v>94</v>
      </c>
      <c r="Y78" s="88">
        <f>LOOKUP(C78,武将属性排列!$C$1:$C$255,武将属性排列!$I$1:$I$255)</f>
        <v>93</v>
      </c>
      <c r="Z78" s="93">
        <f>LOOKUP(C78,武将属性排列!$C$1:$C$255,武将属性排列!$K$1:$K$255)</f>
        <v>2</v>
      </c>
      <c r="AA78" s="93">
        <f t="shared" si="72"/>
        <v>0</v>
      </c>
      <c r="AB78" s="88">
        <f>LOOKUP(C78,武将属性排列!$C$1:$C$255,武将属性排列!$O$1:$O$255)</f>
        <v>75</v>
      </c>
      <c r="AC78" s="94">
        <f t="shared" si="99"/>
        <v>265636</v>
      </c>
      <c r="AD78" s="94" t="str">
        <f t="shared" si="81"/>
        <v>40DA4</v>
      </c>
      <c r="AE78" s="211"/>
      <c r="AF78" s="95">
        <f t="shared" si="73"/>
        <v>40</v>
      </c>
      <c r="AG78" s="99" t="str">
        <f t="shared" si="82"/>
        <v>60</v>
      </c>
      <c r="AH78" s="99" t="str">
        <f t="shared" si="83"/>
        <v>0F</v>
      </c>
      <c r="AI78" s="99" t="str">
        <f t="shared" si="84"/>
        <v>5E</v>
      </c>
      <c r="AJ78" s="84" t="str">
        <f t="shared" si="85"/>
        <v>00</v>
      </c>
      <c r="AK78" s="99" t="str">
        <f t="shared" si="86"/>
        <v>5D</v>
      </c>
      <c r="AL78" s="101" t="str">
        <f t="shared" si="87"/>
        <v>山军</v>
      </c>
      <c r="AM78" s="102">
        <f t="shared" si="88"/>
        <v>2</v>
      </c>
      <c r="AN78" s="99" t="str">
        <f t="shared" si="89"/>
        <v>0</v>
      </c>
      <c r="AO78" s="108">
        <f t="shared" si="90"/>
        <v>0</v>
      </c>
      <c r="AP78" s="108">
        <f t="shared" si="91"/>
        <v>4</v>
      </c>
      <c r="AQ78" s="109">
        <f t="shared" si="92"/>
        <v>0</v>
      </c>
      <c r="AR78" s="110" t="str">
        <f t="shared" si="93"/>
        <v>4B</v>
      </c>
      <c r="AS78" s="211"/>
      <c r="AT78" s="111" t="s">
        <v>229</v>
      </c>
      <c r="AU78" s="213"/>
      <c r="AV78" s="111">
        <v>28</v>
      </c>
      <c r="DD78" s="70" t="str">
        <f>LOOKUP(C78,全武将名字!$B$3:$B$257,全武将名字!$B$3:$B$257)</f>
        <v>虎牙</v>
      </c>
      <c r="DE78" s="70">
        <f t="shared" si="94"/>
        <v>1</v>
      </c>
    </row>
    <row r="79" spans="1:109">
      <c r="A79" s="59" t="str">
        <f t="shared" si="74"/>
        <v>4B</v>
      </c>
      <c r="B79" s="19">
        <v>75</v>
      </c>
      <c r="C79" s="19" t="s">
        <v>982</v>
      </c>
      <c r="D79" s="67" t="str">
        <f t="shared" si="75"/>
        <v>20B8</v>
      </c>
      <c r="E79" s="67">
        <f t="shared" si="95"/>
        <v>8376</v>
      </c>
      <c r="F79" s="67" t="str">
        <f t="shared" si="76"/>
        <v>9387</v>
      </c>
      <c r="G79" s="67">
        <f t="shared" si="96"/>
        <v>37767</v>
      </c>
      <c r="H79" s="67" t="str">
        <f t="shared" si="77"/>
        <v>237B</v>
      </c>
      <c r="I79" s="67">
        <f t="shared" si="97"/>
        <v>9083</v>
      </c>
      <c r="J79" s="79">
        <v>5</v>
      </c>
      <c r="K79" s="84" t="str">
        <f t="shared" si="78"/>
        <v>87</v>
      </c>
      <c r="L79" s="79">
        <f t="shared" si="98"/>
        <v>135</v>
      </c>
      <c r="M79" s="84" t="str">
        <f t="shared" si="79"/>
        <v>93</v>
      </c>
      <c r="N79" s="79">
        <f t="shared" si="80"/>
        <v>147.52734375</v>
      </c>
      <c r="O79" s="211"/>
      <c r="P79" s="85" t="str">
        <f>LOOKUP(C79,全武将名字!$B$3:$B$257,全武将名字!$H$3:$H$257)</f>
        <v>EF</v>
      </c>
      <c r="Q79" s="85">
        <f>LOOKUP(C79,全武将名字!$B$3:$B$257,全武将名字!$I$3:$I$257)</f>
        <v>50</v>
      </c>
      <c r="R79" s="85" t="str">
        <f>LOOKUP(C79,全武将名字!$B$3:$B$257,全武将名字!$J$3:$J$257)</f>
        <v>5A</v>
      </c>
      <c r="S79" s="85">
        <f>LOOKUP(C79,全武将名字!$B$3:$B$257,全武将名字!$K$3:$K$257)</f>
        <v>78</v>
      </c>
      <c r="T79" s="79" t="s">
        <v>83</v>
      </c>
      <c r="U79" s="87" t="str">
        <f>LOOKUP(C79,武将属性排列!$C$1:$C$255,武将属性排列!$D$1:$D$255)</f>
        <v>在野</v>
      </c>
      <c r="V79" s="88">
        <f>LOOKUP(C79,武将属性排列!$C$1:$C$255,武将属性排列!$E$1:$E$255)</f>
        <v>58</v>
      </c>
      <c r="W79" s="88">
        <f>LOOKUP(C79,武将属性排列!$C$1:$C$255,武将属性排列!$F$1:$F$255)</f>
        <v>79</v>
      </c>
      <c r="X79" s="88">
        <f>LOOKUP(C79,武将属性排列!$C$1:$C$255,武将属性排列!$G$1:$G$255)</f>
        <v>37</v>
      </c>
      <c r="Y79" s="88">
        <f>LOOKUP(C79,武将属性排列!$C$1:$C$255,武将属性排列!$I$1:$I$255)</f>
        <v>93</v>
      </c>
      <c r="Z79" s="93">
        <f>LOOKUP(C79,武将属性排列!$C$1:$C$255,武将属性排列!$K$1:$K$255)</f>
        <v>0</v>
      </c>
      <c r="AA79" s="93">
        <f t="shared" si="72"/>
        <v>0</v>
      </c>
      <c r="AB79" s="88">
        <f>LOOKUP(C79,武将属性排列!$C$1:$C$255,武将属性排列!$O$1:$O$255)</f>
        <v>86</v>
      </c>
      <c r="AC79" s="94">
        <f t="shared" si="99"/>
        <v>265644</v>
      </c>
      <c r="AD79" s="94" t="str">
        <f t="shared" si="81"/>
        <v>40DAC</v>
      </c>
      <c r="AE79" s="211"/>
      <c r="AF79" s="95">
        <f t="shared" si="73"/>
        <v>40</v>
      </c>
      <c r="AG79" s="99" t="str">
        <f t="shared" si="82"/>
        <v>3A</v>
      </c>
      <c r="AH79" s="99" t="str">
        <f t="shared" si="83"/>
        <v>4F</v>
      </c>
      <c r="AI79" s="99" t="str">
        <f t="shared" si="84"/>
        <v>25</v>
      </c>
      <c r="AJ79" s="84" t="str">
        <f t="shared" si="85"/>
        <v>00</v>
      </c>
      <c r="AK79" s="99" t="str">
        <f t="shared" si="86"/>
        <v>5D</v>
      </c>
      <c r="AL79" s="101" t="str">
        <f t="shared" si="87"/>
        <v>平军</v>
      </c>
      <c r="AM79" s="102" t="str">
        <f t="shared" si="88"/>
        <v>0</v>
      </c>
      <c r="AN79" s="99" t="str">
        <f t="shared" si="89"/>
        <v>0</v>
      </c>
      <c r="AO79" s="108">
        <f t="shared" si="90"/>
        <v>0</v>
      </c>
      <c r="AP79" s="108">
        <f t="shared" si="91"/>
        <v>4</v>
      </c>
      <c r="AQ79" s="109">
        <f t="shared" si="92"/>
        <v>0</v>
      </c>
      <c r="AR79" s="110" t="str">
        <f t="shared" si="93"/>
        <v>56</v>
      </c>
      <c r="AS79" s="211"/>
      <c r="AT79" s="111" t="s">
        <v>233</v>
      </c>
      <c r="AU79" s="213"/>
      <c r="AV79" s="111">
        <v>0</v>
      </c>
      <c r="DD79" s="70" t="str">
        <f>LOOKUP(C79,全武将名字!$B$3:$B$257,全武将名字!$B$3:$B$257)</f>
        <v>朱允炆</v>
      </c>
      <c r="DE79" s="70">
        <f t="shared" si="94"/>
        <v>1</v>
      </c>
    </row>
    <row r="80" spans="1:109">
      <c r="A80" s="59" t="str">
        <f t="shared" si="74"/>
        <v>4C</v>
      </c>
      <c r="B80" s="19">
        <v>76</v>
      </c>
      <c r="C80" s="19" t="s">
        <v>778</v>
      </c>
      <c r="D80" s="67" t="str">
        <f t="shared" si="75"/>
        <v>20BA</v>
      </c>
      <c r="E80" s="67">
        <f t="shared" si="95"/>
        <v>8378</v>
      </c>
      <c r="F80" s="67" t="str">
        <f t="shared" si="76"/>
        <v>938C</v>
      </c>
      <c r="G80" s="67">
        <f t="shared" si="96"/>
        <v>37772</v>
      </c>
      <c r="H80" s="67" t="str">
        <f t="shared" si="77"/>
        <v>2380</v>
      </c>
      <c r="I80" s="67">
        <f t="shared" si="97"/>
        <v>9088</v>
      </c>
      <c r="J80" s="79">
        <v>5</v>
      </c>
      <c r="K80" s="84" t="str">
        <f t="shared" si="78"/>
        <v>8C</v>
      </c>
      <c r="L80" s="79">
        <f t="shared" si="98"/>
        <v>140</v>
      </c>
      <c r="M80" s="84" t="str">
        <f t="shared" si="79"/>
        <v>93</v>
      </c>
      <c r="N80" s="79">
        <f t="shared" si="80"/>
        <v>147.546875</v>
      </c>
      <c r="O80" s="211"/>
      <c r="P80" s="85" t="str">
        <f>LOOKUP(C80,全武将名字!$B$3:$B$257,全武将名字!$H$3:$H$257)</f>
        <v>8A</v>
      </c>
      <c r="Q80" s="85" t="str">
        <f>LOOKUP(C80,全武将名字!$B$3:$B$257,全武将名字!$I$3:$I$257)</f>
        <v>5A</v>
      </c>
      <c r="R80" s="85">
        <f>LOOKUP(C80,全武将名字!$B$3:$B$257,全武将名字!$J$3:$J$257)</f>
        <v>52</v>
      </c>
      <c r="S80" s="85" t="str">
        <f>LOOKUP(C80,全武将名字!$B$3:$B$257,全武将名字!$K$3:$K$257)</f>
        <v>FF</v>
      </c>
      <c r="T80" s="79" t="s">
        <v>83</v>
      </c>
      <c r="U80" s="87" t="str">
        <f>LOOKUP(C80,武将属性排列!$C$1:$C$255,武将属性排列!$D$1:$D$255)</f>
        <v>在野</v>
      </c>
      <c r="V80" s="88">
        <f>LOOKUP(C80,武将属性排列!$C$1:$C$255,武将属性排列!$E$1:$E$255)</f>
        <v>76</v>
      </c>
      <c r="W80" s="88">
        <f>LOOKUP(C80,武将属性排列!$C$1:$C$255,武将属性排列!$F$1:$F$255)</f>
        <v>81</v>
      </c>
      <c r="X80" s="88">
        <f>LOOKUP(C80,武将属性排列!$C$1:$C$255,武将属性排列!$G$1:$G$255)</f>
        <v>65</v>
      </c>
      <c r="Y80" s="88">
        <f>LOOKUP(C80,武将属性排列!$C$1:$C$255,武将属性排列!$I$1:$I$255)</f>
        <v>92</v>
      </c>
      <c r="Z80" s="93">
        <f>LOOKUP(C80,武将属性排列!$C$1:$C$255,武将属性排列!$K$1:$K$255)</f>
        <v>0</v>
      </c>
      <c r="AA80" s="93">
        <f t="shared" si="72"/>
        <v>0</v>
      </c>
      <c r="AB80" s="88">
        <f>LOOKUP(C80,武将属性排列!$C$1:$C$255,武将属性排列!$O$1:$O$255)</f>
        <v>66</v>
      </c>
      <c r="AC80" s="94">
        <f t="shared" si="99"/>
        <v>265652</v>
      </c>
      <c r="AD80" s="94" t="str">
        <f t="shared" si="81"/>
        <v>40DB4</v>
      </c>
      <c r="AE80" s="211"/>
      <c r="AF80" s="95">
        <f t="shared" si="73"/>
        <v>40</v>
      </c>
      <c r="AG80" s="99" t="str">
        <f t="shared" si="82"/>
        <v>4C</v>
      </c>
      <c r="AH80" s="99" t="str">
        <f t="shared" si="83"/>
        <v>51</v>
      </c>
      <c r="AI80" s="99" t="str">
        <f t="shared" si="84"/>
        <v>41</v>
      </c>
      <c r="AJ80" s="84" t="str">
        <f t="shared" si="85"/>
        <v>00</v>
      </c>
      <c r="AK80" s="99" t="str">
        <f t="shared" si="86"/>
        <v>5C</v>
      </c>
      <c r="AL80" s="101" t="str">
        <f t="shared" si="87"/>
        <v>平军</v>
      </c>
      <c r="AM80" s="102" t="str">
        <f t="shared" si="88"/>
        <v>0</v>
      </c>
      <c r="AN80" s="99" t="str">
        <f t="shared" si="89"/>
        <v>0</v>
      </c>
      <c r="AO80" s="108">
        <f t="shared" si="90"/>
        <v>0</v>
      </c>
      <c r="AP80" s="108">
        <f t="shared" si="91"/>
        <v>3</v>
      </c>
      <c r="AQ80" s="109">
        <f t="shared" si="92"/>
        <v>0</v>
      </c>
      <c r="AR80" s="110" t="str">
        <f t="shared" si="93"/>
        <v>42</v>
      </c>
      <c r="AS80" s="211"/>
      <c r="AT80" s="111" t="s">
        <v>233</v>
      </c>
      <c r="AU80" s="213"/>
      <c r="AV80" s="111">
        <v>14</v>
      </c>
      <c r="DD80" s="70" t="str">
        <f>LOOKUP(C80,全武将名字!$B$3:$B$257,全武将名字!$B$3:$B$257)</f>
        <v>迭里</v>
      </c>
      <c r="DE80" s="70">
        <f t="shared" si="94"/>
        <v>1</v>
      </c>
    </row>
    <row r="81" spans="1:109">
      <c r="A81" s="59" t="str">
        <f t="shared" si="74"/>
        <v>4D</v>
      </c>
      <c r="B81" s="19">
        <v>77</v>
      </c>
      <c r="C81" s="19" t="s">
        <v>756</v>
      </c>
      <c r="D81" s="67" t="str">
        <f t="shared" si="75"/>
        <v>20BC</v>
      </c>
      <c r="E81" s="67">
        <f t="shared" si="95"/>
        <v>8380</v>
      </c>
      <c r="F81" s="67" t="str">
        <f t="shared" si="76"/>
        <v>9391</v>
      </c>
      <c r="G81" s="67">
        <f t="shared" si="96"/>
        <v>37777</v>
      </c>
      <c r="H81" s="67" t="str">
        <f t="shared" si="77"/>
        <v>2385</v>
      </c>
      <c r="I81" s="67">
        <f t="shared" si="97"/>
        <v>9093</v>
      </c>
      <c r="J81" s="79">
        <v>5</v>
      </c>
      <c r="K81" s="84" t="str">
        <f t="shared" si="78"/>
        <v>91</v>
      </c>
      <c r="L81" s="79">
        <f t="shared" si="98"/>
        <v>145</v>
      </c>
      <c r="M81" s="84" t="str">
        <f t="shared" si="79"/>
        <v>93</v>
      </c>
      <c r="N81" s="79">
        <f t="shared" si="80"/>
        <v>147.56640625</v>
      </c>
      <c r="O81" s="211"/>
      <c r="P81" s="85">
        <f>LOOKUP(C81,全武将名字!$B$3:$B$257,全武将名字!$H$3:$H$257)</f>
        <v>88</v>
      </c>
      <c r="Q81" s="85">
        <f>LOOKUP(C81,全武将名字!$B$3:$B$257,全武将名字!$I$3:$I$257)</f>
        <v>58</v>
      </c>
      <c r="R81" s="85">
        <f>LOOKUP(C81,全武将名字!$B$3:$B$257,全武将名字!$J$3:$J$257)</f>
        <v>78</v>
      </c>
      <c r="S81" s="85" t="str">
        <f>LOOKUP(C81,全武将名字!$B$3:$B$257,全武将名字!$K$3:$K$257)</f>
        <v>FF</v>
      </c>
      <c r="T81" s="79" t="s">
        <v>83</v>
      </c>
      <c r="U81" s="87" t="str">
        <f>LOOKUP(C81,武将属性排列!$C$1:$C$255,武将属性排列!$D$1:$D$255)</f>
        <v>在野</v>
      </c>
      <c r="V81" s="88">
        <f>LOOKUP(C81,武将属性排列!$C$1:$C$255,武将属性排列!$E$1:$E$255)</f>
        <v>74</v>
      </c>
      <c r="W81" s="88">
        <f>LOOKUP(C81,武将属性排列!$C$1:$C$255,武将属性排列!$F$1:$F$255)</f>
        <v>61</v>
      </c>
      <c r="X81" s="88">
        <f>LOOKUP(C81,武将属性排列!$C$1:$C$255,武将属性排列!$G$1:$G$255)</f>
        <v>72</v>
      </c>
      <c r="Y81" s="88">
        <f>LOOKUP(C81,武将属性排列!$C$1:$C$255,武将属性排列!$I$1:$I$255)</f>
        <v>92</v>
      </c>
      <c r="Z81" s="93">
        <f>LOOKUP(C81,武将属性排列!$C$1:$C$255,武将属性排列!$K$1:$K$255)</f>
        <v>2</v>
      </c>
      <c r="AA81" s="93">
        <f t="shared" si="72"/>
        <v>0</v>
      </c>
      <c r="AB81" s="88">
        <f>LOOKUP(C81,武将属性排列!$C$1:$C$255,武将属性排列!$O$1:$O$255)</f>
        <v>78</v>
      </c>
      <c r="AC81" s="94">
        <f t="shared" si="99"/>
        <v>265660</v>
      </c>
      <c r="AD81" s="94" t="str">
        <f t="shared" si="81"/>
        <v>40DBC</v>
      </c>
      <c r="AE81" s="211"/>
      <c r="AF81" s="95">
        <f t="shared" si="73"/>
        <v>40</v>
      </c>
      <c r="AG81" s="99" t="str">
        <f t="shared" si="82"/>
        <v>4A</v>
      </c>
      <c r="AH81" s="99" t="str">
        <f t="shared" si="83"/>
        <v>3D</v>
      </c>
      <c r="AI81" s="99" t="str">
        <f t="shared" si="84"/>
        <v>48</v>
      </c>
      <c r="AJ81" s="84" t="str">
        <f t="shared" si="85"/>
        <v>00</v>
      </c>
      <c r="AK81" s="99" t="str">
        <f t="shared" si="86"/>
        <v>5C</v>
      </c>
      <c r="AL81" s="101" t="str">
        <f t="shared" si="87"/>
        <v>山军</v>
      </c>
      <c r="AM81" s="102">
        <f t="shared" si="88"/>
        <v>2</v>
      </c>
      <c r="AN81" s="99" t="str">
        <f t="shared" si="89"/>
        <v>0</v>
      </c>
      <c r="AO81" s="108">
        <f t="shared" si="90"/>
        <v>0</v>
      </c>
      <c r="AP81" s="108">
        <f t="shared" si="91"/>
        <v>4</v>
      </c>
      <c r="AQ81" s="109">
        <f t="shared" si="92"/>
        <v>0</v>
      </c>
      <c r="AR81" s="110" t="str">
        <f t="shared" si="93"/>
        <v>4E</v>
      </c>
      <c r="AS81" s="211"/>
      <c r="AT81" s="111" t="s">
        <v>233</v>
      </c>
      <c r="AU81" s="213"/>
      <c r="AV81" s="111">
        <v>28</v>
      </c>
      <c r="DD81" s="70" t="str">
        <f>LOOKUP(C81,全武将名字!$B$3:$B$257,全武将名字!$B$3:$B$257)</f>
        <v>常霖</v>
      </c>
      <c r="DE81" s="70">
        <f t="shared" si="94"/>
        <v>1</v>
      </c>
    </row>
    <row r="82" spans="1:109">
      <c r="A82" s="59" t="str">
        <f t="shared" si="74"/>
        <v>4E</v>
      </c>
      <c r="B82" s="19">
        <v>78</v>
      </c>
      <c r="C82" s="19" t="s">
        <v>911</v>
      </c>
      <c r="D82" s="67" t="str">
        <f t="shared" si="75"/>
        <v>20BE</v>
      </c>
      <c r="E82" s="67">
        <f t="shared" si="95"/>
        <v>8382</v>
      </c>
      <c r="F82" s="67" t="str">
        <f t="shared" si="76"/>
        <v>9396</v>
      </c>
      <c r="G82" s="67">
        <f t="shared" si="96"/>
        <v>37782</v>
      </c>
      <c r="H82" s="67" t="str">
        <f t="shared" si="77"/>
        <v>238A</v>
      </c>
      <c r="I82" s="67">
        <f t="shared" si="97"/>
        <v>9098</v>
      </c>
      <c r="J82" s="79">
        <v>5</v>
      </c>
      <c r="K82" s="84" t="str">
        <f t="shared" si="78"/>
        <v>96</v>
      </c>
      <c r="L82" s="79">
        <f t="shared" si="98"/>
        <v>150</v>
      </c>
      <c r="M82" s="84" t="str">
        <f t="shared" si="79"/>
        <v>93</v>
      </c>
      <c r="N82" s="79">
        <f t="shared" si="80"/>
        <v>147.5859375</v>
      </c>
      <c r="O82" s="211"/>
      <c r="P82" s="85" t="str">
        <f>LOOKUP(C82,全武将名字!$B$3:$B$257,全武将名字!$H$3:$H$257)</f>
        <v>9B</v>
      </c>
      <c r="Q82" s="85">
        <f>LOOKUP(C82,全武将名字!$B$3:$B$257,全武将名字!$I$3:$I$257)</f>
        <v>74</v>
      </c>
      <c r="R82" s="85">
        <f>LOOKUP(C82,全武将名字!$B$3:$B$257,全武将名字!$J$3:$J$257)</f>
        <v>76</v>
      </c>
      <c r="S82" s="85">
        <f>LOOKUP(C82,全武将名字!$B$3:$B$257,全武将名字!$K$3:$K$257)</f>
        <v>70</v>
      </c>
      <c r="T82" s="79" t="s">
        <v>83</v>
      </c>
      <c r="U82" s="87" t="str">
        <f>LOOKUP(C82,武将属性排列!$C$1:$C$255,武将属性排列!$D$1:$D$255)</f>
        <v>在野</v>
      </c>
      <c r="V82" s="88">
        <f>LOOKUP(C82,武将属性排列!$C$1:$C$255,武将属性排列!$E$1:$E$255)</f>
        <v>77</v>
      </c>
      <c r="W82" s="88">
        <f>LOOKUP(C82,武将属性排列!$C$1:$C$255,武将属性排列!$F$1:$F$255)</f>
        <v>64</v>
      </c>
      <c r="X82" s="88">
        <f>LOOKUP(C82,武将属性排列!$C$1:$C$255,武将属性排列!$G$1:$G$255)</f>
        <v>83</v>
      </c>
      <c r="Y82" s="88">
        <f>LOOKUP(C82,武将属性排列!$C$1:$C$255,武将属性排列!$I$1:$I$255)</f>
        <v>92</v>
      </c>
      <c r="Z82" s="93">
        <f>LOOKUP(C82,武将属性排列!$C$1:$C$255,武将属性排列!$K$1:$K$255)</f>
        <v>1</v>
      </c>
      <c r="AA82" s="93">
        <f t="shared" si="72"/>
        <v>0</v>
      </c>
      <c r="AB82" s="88">
        <f>LOOKUP(C82,武将属性排列!$C$1:$C$255,武将属性排列!$O$1:$O$255)</f>
        <v>65</v>
      </c>
      <c r="AC82" s="94">
        <f t="shared" si="99"/>
        <v>265668</v>
      </c>
      <c r="AD82" s="94" t="str">
        <f t="shared" si="81"/>
        <v>40DC4</v>
      </c>
      <c r="AE82" s="211"/>
      <c r="AF82" s="95">
        <f t="shared" si="73"/>
        <v>40</v>
      </c>
      <c r="AG82" s="99" t="str">
        <f t="shared" si="82"/>
        <v>4D</v>
      </c>
      <c r="AH82" s="99" t="str">
        <f t="shared" si="83"/>
        <v>40</v>
      </c>
      <c r="AI82" s="99" t="str">
        <f t="shared" si="84"/>
        <v>53</v>
      </c>
      <c r="AJ82" s="84" t="str">
        <f t="shared" si="85"/>
        <v>00</v>
      </c>
      <c r="AK82" s="99" t="str">
        <f t="shared" si="86"/>
        <v>5C</v>
      </c>
      <c r="AL82" s="101" t="str">
        <f t="shared" si="87"/>
        <v>水军</v>
      </c>
      <c r="AM82" s="102">
        <f t="shared" si="88"/>
        <v>1</v>
      </c>
      <c r="AN82" s="99" t="str">
        <f t="shared" si="89"/>
        <v>0</v>
      </c>
      <c r="AO82" s="108">
        <f t="shared" si="90"/>
        <v>0</v>
      </c>
      <c r="AP82" s="108">
        <f t="shared" si="91"/>
        <v>3</v>
      </c>
      <c r="AQ82" s="109">
        <f t="shared" si="92"/>
        <v>0</v>
      </c>
      <c r="AR82" s="110" t="str">
        <f t="shared" si="93"/>
        <v>41</v>
      </c>
      <c r="AS82" s="211"/>
      <c r="AT82" s="111">
        <v>30</v>
      </c>
      <c r="AU82" s="213"/>
      <c r="AV82" s="111">
        <v>0</v>
      </c>
      <c r="DD82" s="70" t="str">
        <f>LOOKUP(C82,全武将名字!$B$3:$B$257,全武将名字!$B$3:$B$257)</f>
        <v>武殿章</v>
      </c>
      <c r="DE82" s="70">
        <f t="shared" si="94"/>
        <v>1</v>
      </c>
    </row>
    <row r="83" spans="1:109">
      <c r="A83" s="59" t="str">
        <f t="shared" si="74"/>
        <v>4F</v>
      </c>
      <c r="B83" s="19">
        <v>79</v>
      </c>
      <c r="C83" s="19" t="s">
        <v>813</v>
      </c>
      <c r="D83" s="67" t="str">
        <f t="shared" si="75"/>
        <v>20C0</v>
      </c>
      <c r="E83" s="67">
        <f t="shared" si="95"/>
        <v>8384</v>
      </c>
      <c r="F83" s="67" t="str">
        <f t="shared" si="76"/>
        <v>939B</v>
      </c>
      <c r="G83" s="67">
        <f t="shared" si="96"/>
        <v>37787</v>
      </c>
      <c r="H83" s="67" t="str">
        <f t="shared" si="77"/>
        <v>238F</v>
      </c>
      <c r="I83" s="67">
        <f t="shared" si="97"/>
        <v>9103</v>
      </c>
      <c r="J83" s="79">
        <v>5</v>
      </c>
      <c r="K83" s="84" t="str">
        <f t="shared" si="78"/>
        <v>9B</v>
      </c>
      <c r="L83" s="79">
        <f t="shared" si="98"/>
        <v>155</v>
      </c>
      <c r="M83" s="84" t="str">
        <f t="shared" si="79"/>
        <v>93</v>
      </c>
      <c r="N83" s="79">
        <f t="shared" si="80"/>
        <v>147.60546875</v>
      </c>
      <c r="O83" s="211"/>
      <c r="P83" s="85" t="str">
        <f>LOOKUP(C83,全武将名字!$B$3:$B$257,全武将名字!$H$3:$H$257)</f>
        <v>8E</v>
      </c>
      <c r="Q83" s="85">
        <f>LOOKUP(C83,全武将名字!$B$3:$B$257,全武将名字!$I$3:$I$257)</f>
        <v>50</v>
      </c>
      <c r="R83" s="85">
        <f>LOOKUP(C83,全武将名字!$B$3:$B$257,全武将名字!$J$3:$J$257)</f>
        <v>56</v>
      </c>
      <c r="S83" s="85">
        <f>LOOKUP(C83,全武将名字!$B$3:$B$257,全武将名字!$K$3:$K$257)</f>
        <v>74</v>
      </c>
      <c r="T83" s="79" t="s">
        <v>83</v>
      </c>
      <c r="U83" s="87" t="str">
        <f>LOOKUP(C83,武将属性排列!$C$1:$C$255,武将属性排列!$D$1:$D$255)</f>
        <v>在野</v>
      </c>
      <c r="V83" s="88">
        <f>LOOKUP(C83,武将属性排列!$C$1:$C$255,武将属性排列!$E$1:$E$255)</f>
        <v>88</v>
      </c>
      <c r="W83" s="88">
        <f>LOOKUP(C83,武将属性排列!$C$1:$C$255,武将属性排列!$F$1:$F$255)</f>
        <v>80</v>
      </c>
      <c r="X83" s="88">
        <f>LOOKUP(C83,武将属性排列!$C$1:$C$255,武将属性排列!$G$1:$G$255)</f>
        <v>88</v>
      </c>
      <c r="Y83" s="88">
        <f>LOOKUP(C83,武将属性排列!$C$1:$C$255,武将属性排列!$I$1:$I$255)</f>
        <v>92</v>
      </c>
      <c r="Z83" s="93">
        <f>LOOKUP(C83,武将属性排列!$C$1:$C$255,武将属性排列!$K$1:$K$255)</f>
        <v>2</v>
      </c>
      <c r="AA83" s="93">
        <f t="shared" si="72"/>
        <v>0</v>
      </c>
      <c r="AB83" s="88">
        <f>LOOKUP(C83,武将属性排列!$C$1:$C$255,武将属性排列!$O$1:$O$255)</f>
        <v>11</v>
      </c>
      <c r="AC83" s="94">
        <f t="shared" si="99"/>
        <v>265676</v>
      </c>
      <c r="AD83" s="94" t="str">
        <f t="shared" si="81"/>
        <v>40DCC</v>
      </c>
      <c r="AE83" s="211"/>
      <c r="AF83" s="95">
        <f t="shared" si="73"/>
        <v>40</v>
      </c>
      <c r="AG83" s="99" t="str">
        <f t="shared" si="82"/>
        <v>58</v>
      </c>
      <c r="AH83" s="99" t="str">
        <f t="shared" si="83"/>
        <v>50</v>
      </c>
      <c r="AI83" s="99" t="str">
        <f t="shared" si="84"/>
        <v>58</v>
      </c>
      <c r="AJ83" s="84" t="str">
        <f t="shared" si="85"/>
        <v>00</v>
      </c>
      <c r="AK83" s="99" t="str">
        <f t="shared" si="86"/>
        <v>5C</v>
      </c>
      <c r="AL83" s="101" t="str">
        <f t="shared" si="87"/>
        <v>山军</v>
      </c>
      <c r="AM83" s="102">
        <f t="shared" si="88"/>
        <v>2</v>
      </c>
      <c r="AN83" s="99" t="str">
        <f t="shared" si="89"/>
        <v>0</v>
      </c>
      <c r="AO83" s="108">
        <f t="shared" si="90"/>
        <v>0</v>
      </c>
      <c r="AP83" s="108">
        <f t="shared" si="91"/>
        <v>3</v>
      </c>
      <c r="AQ83" s="109">
        <f t="shared" si="92"/>
        <v>0</v>
      </c>
      <c r="AR83" s="110" t="str">
        <f t="shared" si="93"/>
        <v>0B</v>
      </c>
      <c r="AS83" s="211"/>
      <c r="AT83" s="111">
        <v>30</v>
      </c>
      <c r="AU83" s="213"/>
      <c r="AV83" s="111">
        <v>14</v>
      </c>
      <c r="DD83" s="70" t="str">
        <f>LOOKUP(C83,全武将名字!$B$3:$B$257,全武将名字!$B$3:$B$257)</f>
        <v>胡德济</v>
      </c>
      <c r="DE83" s="70">
        <f t="shared" si="94"/>
        <v>1</v>
      </c>
    </row>
    <row r="84" spans="1:109">
      <c r="A84" s="59" t="str">
        <f t="shared" si="74"/>
        <v>50</v>
      </c>
      <c r="B84" s="19">
        <v>80</v>
      </c>
      <c r="C84" s="19" t="s">
        <v>972</v>
      </c>
      <c r="D84" s="67" t="str">
        <f t="shared" si="75"/>
        <v>20C2</v>
      </c>
      <c r="E84" s="67">
        <f t="shared" si="95"/>
        <v>8386</v>
      </c>
      <c r="F84" s="67" t="str">
        <f t="shared" si="76"/>
        <v>93A0</v>
      </c>
      <c r="G84" s="67">
        <f t="shared" si="96"/>
        <v>37792</v>
      </c>
      <c r="H84" s="67" t="str">
        <f t="shared" si="77"/>
        <v>2394</v>
      </c>
      <c r="I84" s="67">
        <f t="shared" si="97"/>
        <v>9108</v>
      </c>
      <c r="J84" s="79">
        <v>5</v>
      </c>
      <c r="K84" s="84" t="str">
        <f t="shared" si="78"/>
        <v>A0</v>
      </c>
      <c r="L84" s="79">
        <f t="shared" si="98"/>
        <v>160</v>
      </c>
      <c r="M84" s="84" t="str">
        <f t="shared" si="79"/>
        <v>93</v>
      </c>
      <c r="N84" s="79">
        <f t="shared" si="80"/>
        <v>147.625</v>
      </c>
      <c r="O84" s="211"/>
      <c r="P84" s="85" t="str">
        <f>LOOKUP(C84,全武将名字!$B$3:$B$257,全武将名字!$H$3:$H$257)</f>
        <v>EE</v>
      </c>
      <c r="Q84" s="85">
        <f>LOOKUP(C84,全武将名字!$B$3:$B$257,全武将名字!$I$3:$I$257)</f>
        <v>50</v>
      </c>
      <c r="R84" s="85">
        <f>LOOKUP(C84,全武将名字!$B$3:$B$257,全武将名字!$J$3:$J$257)</f>
        <v>52</v>
      </c>
      <c r="S84" s="85">
        <f>LOOKUP(C84,全武将名字!$B$3:$B$257,全武将名字!$K$3:$K$257)</f>
        <v>70</v>
      </c>
      <c r="T84" s="79" t="s">
        <v>83</v>
      </c>
      <c r="U84" s="87" t="str">
        <f>LOOKUP(C84,武将属性排列!$C$1:$C$255,武将属性排列!$D$1:$D$255)</f>
        <v>在野</v>
      </c>
      <c r="V84" s="88">
        <f>LOOKUP(C84,武将属性排列!$C$1:$C$255,武将属性排列!$E$1:$E$255)</f>
        <v>95</v>
      </c>
      <c r="W84" s="88">
        <f>LOOKUP(C84,武将属性排列!$C$1:$C$255,武将属性排列!$F$1:$F$255)</f>
        <v>18</v>
      </c>
      <c r="X84" s="88">
        <f>LOOKUP(C84,武将属性排列!$C$1:$C$255,武将属性排列!$G$1:$G$255)</f>
        <v>47</v>
      </c>
      <c r="Y84" s="88">
        <f>LOOKUP(C84,武将属性排列!$C$1:$C$255,武将属性排列!$I$1:$I$255)</f>
        <v>91</v>
      </c>
      <c r="Z84" s="93">
        <f>LOOKUP(C84,武将属性排列!$C$1:$C$255,武将属性排列!$K$1:$K$255)</f>
        <v>1</v>
      </c>
      <c r="AA84" s="93">
        <f t="shared" ref="AA84:AA147" si="100">IF(U84="出仕",500,0)</f>
        <v>0</v>
      </c>
      <c r="AB84" s="88">
        <f>LOOKUP(C84,武将属性排列!$C$1:$C$255,武将属性排列!$O$1:$O$255)</f>
        <v>74</v>
      </c>
      <c r="AC84" s="94">
        <f t="shared" si="99"/>
        <v>265684</v>
      </c>
      <c r="AD84" s="94" t="str">
        <f t="shared" si="81"/>
        <v>40DD4</v>
      </c>
      <c r="AE84" s="211"/>
      <c r="AF84" s="95">
        <f t="shared" ref="AF84:AF147" si="101">IF(U84="出仕","00",40)</f>
        <v>40</v>
      </c>
      <c r="AG84" s="99" t="str">
        <f t="shared" si="82"/>
        <v>5F</v>
      </c>
      <c r="AH84" s="99" t="str">
        <f t="shared" si="83"/>
        <v>12</v>
      </c>
      <c r="AI84" s="99" t="str">
        <f t="shared" si="84"/>
        <v>2F</v>
      </c>
      <c r="AJ84" s="84" t="str">
        <f t="shared" si="85"/>
        <v>00</v>
      </c>
      <c r="AK84" s="99" t="str">
        <f t="shared" si="86"/>
        <v>5B</v>
      </c>
      <c r="AL84" s="101" t="str">
        <f t="shared" si="87"/>
        <v>水军</v>
      </c>
      <c r="AM84" s="102">
        <f t="shared" si="88"/>
        <v>1</v>
      </c>
      <c r="AN84" s="99" t="str">
        <f t="shared" si="89"/>
        <v>0</v>
      </c>
      <c r="AO84" s="108">
        <f t="shared" si="90"/>
        <v>0</v>
      </c>
      <c r="AP84" s="108">
        <f t="shared" si="91"/>
        <v>3</v>
      </c>
      <c r="AQ84" s="109">
        <f t="shared" si="92"/>
        <v>0</v>
      </c>
      <c r="AR84" s="110" t="str">
        <f t="shared" si="93"/>
        <v>4A</v>
      </c>
      <c r="AS84" s="211"/>
      <c r="AT84" s="111">
        <v>30</v>
      </c>
      <c r="AU84" s="213"/>
      <c r="AV84" s="111">
        <v>28</v>
      </c>
      <c r="DD84" s="70" t="str">
        <f>LOOKUP(C84,全武将名字!$B$3:$B$257,全武将名字!$B$3:$B$257)</f>
        <v>郑士元</v>
      </c>
      <c r="DE84" s="70">
        <f t="shared" si="94"/>
        <v>1</v>
      </c>
    </row>
    <row r="85" spans="1:109">
      <c r="A85" s="59" t="str">
        <f t="shared" si="74"/>
        <v>51</v>
      </c>
      <c r="B85" s="19">
        <v>81</v>
      </c>
      <c r="C85" s="19" t="s">
        <v>849</v>
      </c>
      <c r="D85" s="67" t="str">
        <f t="shared" si="75"/>
        <v>20C4</v>
      </c>
      <c r="E85" s="67">
        <f t="shared" si="95"/>
        <v>8388</v>
      </c>
      <c r="F85" s="67" t="str">
        <f t="shared" si="76"/>
        <v>93A5</v>
      </c>
      <c r="G85" s="67">
        <f t="shared" si="96"/>
        <v>37797</v>
      </c>
      <c r="H85" s="67" t="str">
        <f t="shared" si="77"/>
        <v>2399</v>
      </c>
      <c r="I85" s="67">
        <f t="shared" si="97"/>
        <v>9113</v>
      </c>
      <c r="J85" s="79">
        <v>5</v>
      </c>
      <c r="K85" s="84" t="str">
        <f t="shared" si="78"/>
        <v>A5</v>
      </c>
      <c r="L85" s="79">
        <f t="shared" si="98"/>
        <v>165</v>
      </c>
      <c r="M85" s="84" t="str">
        <f t="shared" si="79"/>
        <v>93</v>
      </c>
      <c r="N85" s="79">
        <f t="shared" si="80"/>
        <v>147.64453125</v>
      </c>
      <c r="O85" s="211"/>
      <c r="P85" s="85">
        <f>LOOKUP(C85,全武将名字!$B$3:$B$257,全武将名字!$H$3:$H$257)</f>
        <v>92</v>
      </c>
      <c r="Q85" s="85">
        <f>LOOKUP(C85,全武将名字!$B$3:$B$257,全武将名字!$I$3:$I$257)</f>
        <v>54</v>
      </c>
      <c r="R85" s="85">
        <f>LOOKUP(C85,全武将名字!$B$3:$B$257,全武将名字!$J$3:$J$257)</f>
        <v>78</v>
      </c>
      <c r="S85" s="85" t="str">
        <f>LOOKUP(C85,全武将名字!$B$3:$B$257,全武将名字!$K$3:$K$257)</f>
        <v>7A</v>
      </c>
      <c r="T85" s="79" t="s">
        <v>83</v>
      </c>
      <c r="U85" s="87" t="str">
        <f>LOOKUP(C85,武将属性排列!$C$1:$C$255,武将属性排列!$D$1:$D$255)</f>
        <v>在野</v>
      </c>
      <c r="V85" s="88">
        <f>LOOKUP(C85,武将属性排列!$C$1:$C$255,武将属性排列!$E$1:$E$255)</f>
        <v>49</v>
      </c>
      <c r="W85" s="88">
        <f>LOOKUP(C85,武将属性排列!$C$1:$C$255,武将属性排列!$F$1:$F$255)</f>
        <v>87</v>
      </c>
      <c r="X85" s="88">
        <f>LOOKUP(C85,武将属性排列!$C$1:$C$255,武将属性排列!$G$1:$G$255)</f>
        <v>22</v>
      </c>
      <c r="Y85" s="88">
        <f>LOOKUP(C85,武将属性排列!$C$1:$C$255,武将属性排列!$I$1:$I$255)</f>
        <v>91</v>
      </c>
      <c r="Z85" s="93">
        <f>LOOKUP(C85,武将属性排列!$C$1:$C$255,武将属性排列!$K$1:$K$255)</f>
        <v>0</v>
      </c>
      <c r="AA85" s="93">
        <f t="shared" si="100"/>
        <v>0</v>
      </c>
      <c r="AB85" s="88">
        <f>LOOKUP(C85,武将属性排列!$C$1:$C$255,武将属性排列!$O$1:$O$255)</f>
        <v>89</v>
      </c>
      <c r="AC85" s="94">
        <f t="shared" si="99"/>
        <v>265692</v>
      </c>
      <c r="AD85" s="94" t="str">
        <f t="shared" si="81"/>
        <v>40DDC</v>
      </c>
      <c r="AE85" s="211"/>
      <c r="AF85" s="95">
        <f t="shared" si="101"/>
        <v>40</v>
      </c>
      <c r="AG85" s="99" t="str">
        <f t="shared" si="82"/>
        <v>31</v>
      </c>
      <c r="AH85" s="99" t="str">
        <f t="shared" si="83"/>
        <v>57</v>
      </c>
      <c r="AI85" s="99" t="str">
        <f t="shared" si="84"/>
        <v>16</v>
      </c>
      <c r="AJ85" s="84" t="str">
        <f t="shared" si="85"/>
        <v>00</v>
      </c>
      <c r="AK85" s="99" t="str">
        <f t="shared" si="86"/>
        <v>5B</v>
      </c>
      <c r="AL85" s="101" t="str">
        <f t="shared" si="87"/>
        <v>平军</v>
      </c>
      <c r="AM85" s="102" t="str">
        <f t="shared" si="88"/>
        <v>0</v>
      </c>
      <c r="AN85" s="99" t="str">
        <f t="shared" si="89"/>
        <v>0</v>
      </c>
      <c r="AO85" s="108">
        <f t="shared" si="90"/>
        <v>0</v>
      </c>
      <c r="AP85" s="108">
        <f t="shared" si="91"/>
        <v>3</v>
      </c>
      <c r="AQ85" s="109">
        <f t="shared" si="92"/>
        <v>0</v>
      </c>
      <c r="AR85" s="110" t="str">
        <f t="shared" si="93"/>
        <v>59</v>
      </c>
      <c r="AS85" s="211"/>
      <c r="AT85" s="111">
        <v>31</v>
      </c>
      <c r="AU85" s="213"/>
      <c r="AV85" s="111">
        <v>0</v>
      </c>
      <c r="DD85" s="70" t="str">
        <f>LOOKUP(C85,全武将名字!$B$3:$B$257,全武将名字!$B$3:$B$257)</f>
        <v>刘仁本</v>
      </c>
      <c r="DE85" s="70">
        <f t="shared" si="94"/>
        <v>1</v>
      </c>
    </row>
    <row r="86" spans="1:109">
      <c r="A86" s="59" t="str">
        <f t="shared" si="74"/>
        <v>52</v>
      </c>
      <c r="B86" s="19">
        <v>82</v>
      </c>
      <c r="C86" s="19" t="s">
        <v>800</v>
      </c>
      <c r="D86" s="67" t="str">
        <f t="shared" si="75"/>
        <v>20C6</v>
      </c>
      <c r="E86" s="67">
        <f t="shared" si="95"/>
        <v>8390</v>
      </c>
      <c r="F86" s="67" t="str">
        <f t="shared" si="76"/>
        <v>93AA</v>
      </c>
      <c r="G86" s="67">
        <f t="shared" si="96"/>
        <v>37802</v>
      </c>
      <c r="H86" s="67" t="str">
        <f t="shared" si="77"/>
        <v>239E</v>
      </c>
      <c r="I86" s="67">
        <f t="shared" si="97"/>
        <v>9118</v>
      </c>
      <c r="J86" s="79">
        <v>5</v>
      </c>
      <c r="K86" s="84" t="str">
        <f t="shared" si="78"/>
        <v>AA</v>
      </c>
      <c r="L86" s="79">
        <f t="shared" si="98"/>
        <v>170</v>
      </c>
      <c r="M86" s="84" t="str">
        <f t="shared" si="79"/>
        <v>93</v>
      </c>
      <c r="N86" s="79">
        <f t="shared" si="80"/>
        <v>147.6640625</v>
      </c>
      <c r="O86" s="211"/>
      <c r="P86" s="85" t="str">
        <f>LOOKUP(C86,全武将名字!$B$3:$B$257,全武将名字!$H$3:$H$257)</f>
        <v>8C</v>
      </c>
      <c r="Q86" s="85">
        <f>LOOKUP(C86,全武将名字!$B$3:$B$257,全武将名字!$I$3:$I$257)</f>
        <v>56</v>
      </c>
      <c r="R86" s="85">
        <f>LOOKUP(C86,全武将名字!$B$3:$B$257,全武将名字!$J$3:$J$257)</f>
        <v>74</v>
      </c>
      <c r="S86" s="85">
        <f>LOOKUP(C86,全武将名字!$B$3:$B$257,全武将名字!$K$3:$K$257)</f>
        <v>76</v>
      </c>
      <c r="T86" s="79" t="s">
        <v>83</v>
      </c>
      <c r="U86" s="87" t="str">
        <f>LOOKUP(C86,武将属性排列!$C$1:$C$255,武将属性排列!$D$1:$D$255)</f>
        <v>在野</v>
      </c>
      <c r="V86" s="88">
        <f>LOOKUP(C86,武将属性排列!$C$1:$C$255,武将属性排列!$E$1:$E$255)</f>
        <v>21</v>
      </c>
      <c r="W86" s="88">
        <f>LOOKUP(C86,武将属性排列!$C$1:$C$255,武将属性排列!$F$1:$F$255)</f>
        <v>74</v>
      </c>
      <c r="X86" s="88">
        <f>LOOKUP(C86,武将属性排列!$C$1:$C$255,武将属性排列!$G$1:$G$255)</f>
        <v>10</v>
      </c>
      <c r="Y86" s="88">
        <f>LOOKUP(C86,武将属性排列!$C$1:$C$255,武将属性排列!$I$1:$I$255)</f>
        <v>91</v>
      </c>
      <c r="Z86" s="93">
        <f>LOOKUP(C86,武将属性排列!$C$1:$C$255,武将属性排列!$K$1:$K$255)</f>
        <v>0</v>
      </c>
      <c r="AA86" s="93">
        <f t="shared" si="100"/>
        <v>0</v>
      </c>
      <c r="AB86" s="88">
        <f>LOOKUP(C86,武将属性排列!$C$1:$C$255,武将属性排列!$O$1:$O$255)</f>
        <v>53</v>
      </c>
      <c r="AC86" s="94">
        <f t="shared" si="99"/>
        <v>265700</v>
      </c>
      <c r="AD86" s="94" t="str">
        <f t="shared" si="81"/>
        <v>40DE4</v>
      </c>
      <c r="AE86" s="211"/>
      <c r="AF86" s="95">
        <f t="shared" si="101"/>
        <v>40</v>
      </c>
      <c r="AG86" s="99" t="str">
        <f t="shared" si="82"/>
        <v>15</v>
      </c>
      <c r="AH86" s="99" t="str">
        <f t="shared" si="83"/>
        <v>4A</v>
      </c>
      <c r="AI86" s="99" t="str">
        <f t="shared" si="84"/>
        <v>0A</v>
      </c>
      <c r="AJ86" s="84" t="str">
        <f t="shared" si="85"/>
        <v>00</v>
      </c>
      <c r="AK86" s="99" t="str">
        <f t="shared" si="86"/>
        <v>5B</v>
      </c>
      <c r="AL86" s="101" t="str">
        <f t="shared" si="87"/>
        <v>平军</v>
      </c>
      <c r="AM86" s="102" t="str">
        <f t="shared" si="88"/>
        <v>0</v>
      </c>
      <c r="AN86" s="99" t="str">
        <f t="shared" si="89"/>
        <v>0</v>
      </c>
      <c r="AO86" s="108">
        <f t="shared" si="90"/>
        <v>0</v>
      </c>
      <c r="AP86" s="108">
        <f t="shared" si="91"/>
        <v>4</v>
      </c>
      <c r="AQ86" s="109">
        <f t="shared" si="92"/>
        <v>0</v>
      </c>
      <c r="AR86" s="110" t="str">
        <f t="shared" si="93"/>
        <v>35</v>
      </c>
      <c r="AS86" s="211"/>
      <c r="AT86" s="111">
        <v>31</v>
      </c>
      <c r="AU86" s="213"/>
      <c r="AV86" s="111">
        <v>14</v>
      </c>
      <c r="DD86" s="70" t="str">
        <f>LOOKUP(C86,全武将名字!$B$3:$B$257,全武将名字!$B$3:$B$257)</f>
        <v>郭光卿</v>
      </c>
      <c r="DE86" s="70">
        <f t="shared" si="94"/>
        <v>1</v>
      </c>
    </row>
    <row r="87" spans="1:109">
      <c r="A87" s="59" t="str">
        <f t="shared" si="74"/>
        <v>53</v>
      </c>
      <c r="B87" s="19">
        <v>83</v>
      </c>
      <c r="C87" s="19" t="s">
        <v>789</v>
      </c>
      <c r="D87" s="67" t="str">
        <f t="shared" si="75"/>
        <v>20C8</v>
      </c>
      <c r="E87" s="67">
        <f t="shared" si="95"/>
        <v>8392</v>
      </c>
      <c r="F87" s="67" t="str">
        <f t="shared" si="76"/>
        <v>93AF</v>
      </c>
      <c r="G87" s="67">
        <f t="shared" si="96"/>
        <v>37807</v>
      </c>
      <c r="H87" s="67" t="str">
        <f t="shared" si="77"/>
        <v>23A3</v>
      </c>
      <c r="I87" s="67">
        <f t="shared" si="97"/>
        <v>9123</v>
      </c>
      <c r="J87" s="79">
        <v>5</v>
      </c>
      <c r="K87" s="84" t="str">
        <f t="shared" si="78"/>
        <v>AF</v>
      </c>
      <c r="L87" s="79">
        <f t="shared" si="98"/>
        <v>175</v>
      </c>
      <c r="M87" s="84" t="str">
        <f t="shared" si="79"/>
        <v>93</v>
      </c>
      <c r="N87" s="79">
        <f t="shared" si="80"/>
        <v>147.68359375</v>
      </c>
      <c r="O87" s="211"/>
      <c r="P87" s="85" t="str">
        <f>LOOKUP(C87,全武将名字!$B$3:$B$257,全武将名字!$H$3:$H$257)</f>
        <v>8B</v>
      </c>
      <c r="Q87" s="85" t="str">
        <f>LOOKUP(C87,全武将名字!$B$3:$B$257,全武将名字!$I$3:$I$257)</f>
        <v>5A</v>
      </c>
      <c r="R87" s="85">
        <f>LOOKUP(C87,全武将名字!$B$3:$B$257,全武将名字!$J$3:$J$257)</f>
        <v>78</v>
      </c>
      <c r="S87" s="85" t="str">
        <f>LOOKUP(C87,全武将名字!$B$3:$B$257,全武将名字!$K$3:$K$257)</f>
        <v>FF</v>
      </c>
      <c r="T87" s="79" t="s">
        <v>83</v>
      </c>
      <c r="U87" s="87" t="str">
        <f>LOOKUP(C87,武将属性排列!$C$1:$C$255,武将属性排列!$D$1:$D$255)</f>
        <v>在野</v>
      </c>
      <c r="V87" s="88">
        <f>LOOKUP(C87,武将属性排列!$C$1:$C$255,武将属性排列!$E$1:$E$255)</f>
        <v>74</v>
      </c>
      <c r="W87" s="88">
        <f>LOOKUP(C87,武将属性排列!$C$1:$C$255,武将属性排列!$F$1:$F$255)</f>
        <v>65</v>
      </c>
      <c r="X87" s="88">
        <f>LOOKUP(C87,武将属性排列!$C$1:$C$255,武将属性排列!$G$1:$G$255)</f>
        <v>78</v>
      </c>
      <c r="Y87" s="88">
        <f>LOOKUP(C87,武将属性排列!$C$1:$C$255,武将属性排列!$I$1:$I$255)</f>
        <v>91</v>
      </c>
      <c r="Z87" s="93">
        <f>LOOKUP(C87,武将属性排列!$C$1:$C$255,武将属性排列!$K$1:$K$255)</f>
        <v>0</v>
      </c>
      <c r="AA87" s="93">
        <f t="shared" si="100"/>
        <v>0</v>
      </c>
      <c r="AB87" s="88">
        <f>LOOKUP(C87,武将属性排列!$C$1:$C$255,武将属性排列!$O$1:$O$255)</f>
        <v>51</v>
      </c>
      <c r="AC87" s="94">
        <f t="shared" si="99"/>
        <v>265708</v>
      </c>
      <c r="AD87" s="94" t="str">
        <f t="shared" si="81"/>
        <v>40DEC</v>
      </c>
      <c r="AE87" s="211"/>
      <c r="AF87" s="95">
        <f t="shared" si="101"/>
        <v>40</v>
      </c>
      <c r="AG87" s="99" t="str">
        <f t="shared" si="82"/>
        <v>4A</v>
      </c>
      <c r="AH87" s="99" t="str">
        <f t="shared" si="83"/>
        <v>41</v>
      </c>
      <c r="AI87" s="99" t="str">
        <f t="shared" si="84"/>
        <v>4E</v>
      </c>
      <c r="AJ87" s="84" t="str">
        <f t="shared" si="85"/>
        <v>00</v>
      </c>
      <c r="AK87" s="99" t="str">
        <f t="shared" si="86"/>
        <v>5B</v>
      </c>
      <c r="AL87" s="101" t="str">
        <f t="shared" si="87"/>
        <v>平军</v>
      </c>
      <c r="AM87" s="102" t="str">
        <f t="shared" si="88"/>
        <v>0</v>
      </c>
      <c r="AN87" s="99" t="str">
        <f t="shared" si="89"/>
        <v>0</v>
      </c>
      <c r="AO87" s="108">
        <f t="shared" si="90"/>
        <v>0</v>
      </c>
      <c r="AP87" s="108">
        <f t="shared" si="91"/>
        <v>4</v>
      </c>
      <c r="AQ87" s="109">
        <f t="shared" si="92"/>
        <v>0</v>
      </c>
      <c r="AR87" s="110" t="str">
        <f t="shared" si="93"/>
        <v>33</v>
      </c>
      <c r="AS87" s="211"/>
      <c r="AT87" s="111">
        <v>31</v>
      </c>
      <c r="AU87" s="213"/>
      <c r="AV87" s="111">
        <v>28</v>
      </c>
      <c r="DD87" s="70" t="str">
        <f>LOOKUP(C87,全武将名字!$B$3:$B$257,全武将名字!$B$3:$B$257)</f>
        <v>费聚</v>
      </c>
      <c r="DE87" s="70">
        <f t="shared" si="94"/>
        <v>1</v>
      </c>
    </row>
    <row r="88" spans="1:109">
      <c r="A88" s="59" t="str">
        <f t="shared" si="74"/>
        <v>54</v>
      </c>
      <c r="B88" s="19">
        <v>84</v>
      </c>
      <c r="C88" s="19" t="s">
        <v>983</v>
      </c>
      <c r="D88" s="67" t="str">
        <f t="shared" si="75"/>
        <v>20CA</v>
      </c>
      <c r="E88" s="67">
        <f t="shared" si="95"/>
        <v>8394</v>
      </c>
      <c r="F88" s="67" t="str">
        <f t="shared" si="76"/>
        <v>93B4</v>
      </c>
      <c r="G88" s="67">
        <f t="shared" si="96"/>
        <v>37812</v>
      </c>
      <c r="H88" s="67" t="str">
        <f t="shared" si="77"/>
        <v>23A8</v>
      </c>
      <c r="I88" s="67">
        <f t="shared" si="97"/>
        <v>9128</v>
      </c>
      <c r="J88" s="79">
        <v>5</v>
      </c>
      <c r="K88" s="84" t="str">
        <f t="shared" si="78"/>
        <v>B4</v>
      </c>
      <c r="L88" s="79">
        <f t="shared" si="98"/>
        <v>180</v>
      </c>
      <c r="M88" s="84" t="str">
        <f t="shared" si="79"/>
        <v>93</v>
      </c>
      <c r="N88" s="79">
        <f t="shared" si="80"/>
        <v>147.703125</v>
      </c>
      <c r="O88" s="211"/>
      <c r="P88" s="85" t="str">
        <f>LOOKUP(C88,全武将名字!$B$3:$B$257,全武将名字!$H$3:$H$257)</f>
        <v>EF</v>
      </c>
      <c r="Q88" s="85" t="str">
        <f>LOOKUP(C88,全武将名字!$B$3:$B$257,全武将名字!$I$3:$I$257)</f>
        <v>7A</v>
      </c>
      <c r="R88" s="85" t="str">
        <f>LOOKUP(C88,全武将名字!$B$3:$B$257,全武将名字!$J$3:$J$257)</f>
        <v>5C</v>
      </c>
      <c r="S88" s="85" t="str">
        <f>LOOKUP(C88,全武将名字!$B$3:$B$257,全武将名字!$K$3:$K$257)</f>
        <v>5E</v>
      </c>
      <c r="T88" s="79" t="s">
        <v>83</v>
      </c>
      <c r="U88" s="87" t="str">
        <f>LOOKUP(C88,武将属性排列!$C$1:$C$255,武将属性排列!$D$1:$D$255)</f>
        <v>在野</v>
      </c>
      <c r="V88" s="88">
        <f>LOOKUP(C88,武将属性排列!$C$1:$C$255,武将属性排列!$E$1:$E$255)</f>
        <v>89</v>
      </c>
      <c r="W88" s="88">
        <f>LOOKUP(C88,武将属性排列!$C$1:$C$255,武将属性排列!$F$1:$F$255)</f>
        <v>63</v>
      </c>
      <c r="X88" s="88">
        <f>LOOKUP(C88,武将属性排列!$C$1:$C$255,武将属性排列!$G$1:$G$255)</f>
        <v>87</v>
      </c>
      <c r="Y88" s="88">
        <f>LOOKUP(C88,武将属性排列!$C$1:$C$255,武将属性排列!$I$1:$I$255)</f>
        <v>91</v>
      </c>
      <c r="Z88" s="93">
        <f>LOOKUP(C88,武将属性排列!$C$1:$C$255,武将属性排列!$K$1:$K$255)</f>
        <v>1</v>
      </c>
      <c r="AA88" s="93">
        <f t="shared" si="100"/>
        <v>0</v>
      </c>
      <c r="AB88" s="88">
        <f>LOOKUP(C88,武将属性排列!$C$1:$C$255,武将属性排列!$O$1:$O$255)</f>
        <v>87</v>
      </c>
      <c r="AC88" s="94">
        <f t="shared" si="99"/>
        <v>265716</v>
      </c>
      <c r="AD88" s="94" t="str">
        <f t="shared" si="81"/>
        <v>40DF4</v>
      </c>
      <c r="AE88" s="211"/>
      <c r="AF88" s="95">
        <f t="shared" si="101"/>
        <v>40</v>
      </c>
      <c r="AG88" s="99" t="str">
        <f t="shared" si="82"/>
        <v>59</v>
      </c>
      <c r="AH88" s="99" t="str">
        <f t="shared" si="83"/>
        <v>3F</v>
      </c>
      <c r="AI88" s="99" t="str">
        <f t="shared" si="84"/>
        <v>57</v>
      </c>
      <c r="AJ88" s="84" t="str">
        <f t="shared" si="85"/>
        <v>00</v>
      </c>
      <c r="AK88" s="99" t="str">
        <f t="shared" si="86"/>
        <v>5B</v>
      </c>
      <c r="AL88" s="101" t="str">
        <f t="shared" si="87"/>
        <v>水军</v>
      </c>
      <c r="AM88" s="102">
        <f t="shared" si="88"/>
        <v>1</v>
      </c>
      <c r="AN88" s="99" t="str">
        <f t="shared" si="89"/>
        <v>0</v>
      </c>
      <c r="AO88" s="108">
        <f t="shared" si="90"/>
        <v>0</v>
      </c>
      <c r="AP88" s="108">
        <f t="shared" si="91"/>
        <v>3</v>
      </c>
      <c r="AQ88" s="109">
        <f t="shared" si="92"/>
        <v>0</v>
      </c>
      <c r="AR88" s="110" t="str">
        <f t="shared" si="93"/>
        <v>57</v>
      </c>
      <c r="AS88" s="211"/>
      <c r="AT88" s="111">
        <v>32</v>
      </c>
      <c r="AU88" s="213"/>
      <c r="AV88" s="111">
        <v>0</v>
      </c>
      <c r="DD88" s="70" t="str">
        <f>LOOKUP(C88,全武将名字!$B$3:$B$257,全武将名字!$B$3:$B$257)</f>
        <v>邹普胜</v>
      </c>
      <c r="DE88" s="70">
        <f t="shared" si="94"/>
        <v>1</v>
      </c>
    </row>
    <row r="89" spans="1:109">
      <c r="A89" s="59" t="str">
        <f t="shared" si="74"/>
        <v>55</v>
      </c>
      <c r="B89" s="19">
        <v>85</v>
      </c>
      <c r="C89" s="19" t="s">
        <v>954</v>
      </c>
      <c r="D89" s="67" t="str">
        <f t="shared" si="75"/>
        <v>20CC</v>
      </c>
      <c r="E89" s="67">
        <f t="shared" si="95"/>
        <v>8396</v>
      </c>
      <c r="F89" s="67" t="str">
        <f t="shared" si="76"/>
        <v>93B9</v>
      </c>
      <c r="G89" s="67">
        <f t="shared" si="96"/>
        <v>37817</v>
      </c>
      <c r="H89" s="67" t="str">
        <f t="shared" si="77"/>
        <v>23AD</v>
      </c>
      <c r="I89" s="67">
        <f t="shared" si="97"/>
        <v>9133</v>
      </c>
      <c r="J89" s="79">
        <v>5</v>
      </c>
      <c r="K89" s="84" t="str">
        <f t="shared" si="78"/>
        <v>B9</v>
      </c>
      <c r="L89" s="79">
        <f t="shared" si="98"/>
        <v>185</v>
      </c>
      <c r="M89" s="84" t="str">
        <f t="shared" si="79"/>
        <v>93</v>
      </c>
      <c r="N89" s="79">
        <f t="shared" si="80"/>
        <v>147.72265625</v>
      </c>
      <c r="O89" s="211"/>
      <c r="P89" s="85" t="str">
        <f>LOOKUP(C89,全武将名字!$B$3:$B$257,全武将名字!$H$3:$H$257)</f>
        <v>A0</v>
      </c>
      <c r="Q89" s="85">
        <f>LOOKUP(C89,全武将名字!$B$3:$B$257,全武将名字!$I$3:$I$257)</f>
        <v>58</v>
      </c>
      <c r="R89" s="85" t="str">
        <f>LOOKUP(C89,全武将名字!$B$3:$B$257,全武将名字!$J$3:$J$257)</f>
        <v>5A</v>
      </c>
      <c r="S89" s="85" t="str">
        <f>LOOKUP(C89,全武将名字!$B$3:$B$257,全武将名字!$K$3:$K$257)</f>
        <v>5E</v>
      </c>
      <c r="T89" s="79" t="s">
        <v>83</v>
      </c>
      <c r="U89" s="87" t="str">
        <f>LOOKUP(C89,武将属性排列!$C$1:$C$255,武将属性排列!$D$1:$D$255)</f>
        <v>在野</v>
      </c>
      <c r="V89" s="88">
        <f>LOOKUP(C89,武将属性排列!$C$1:$C$255,武将属性排列!$E$1:$E$255)</f>
        <v>77</v>
      </c>
      <c r="W89" s="88">
        <f>LOOKUP(C89,武将属性排列!$C$1:$C$255,武将属性排列!$F$1:$F$255)</f>
        <v>49</v>
      </c>
      <c r="X89" s="88">
        <f>LOOKUP(C89,武将属性排列!$C$1:$C$255,武将属性排列!$G$1:$G$255)</f>
        <v>73</v>
      </c>
      <c r="Y89" s="88">
        <f>LOOKUP(C89,武将属性排列!$C$1:$C$255,武将属性排列!$I$1:$I$255)</f>
        <v>91</v>
      </c>
      <c r="Z89" s="93">
        <f>LOOKUP(C89,武将属性排列!$C$1:$C$255,武将属性排列!$K$1:$K$255)</f>
        <v>2</v>
      </c>
      <c r="AA89" s="93">
        <f t="shared" si="100"/>
        <v>0</v>
      </c>
      <c r="AB89" s="88">
        <f>LOOKUP(C89,武将属性排列!$C$1:$C$255,武将属性排列!$O$1:$O$255)</f>
        <v>60</v>
      </c>
      <c r="AC89" s="94">
        <f t="shared" si="99"/>
        <v>265724</v>
      </c>
      <c r="AD89" s="94" t="str">
        <f t="shared" si="81"/>
        <v>40DFC</v>
      </c>
      <c r="AE89" s="211"/>
      <c r="AF89" s="95">
        <f t="shared" si="101"/>
        <v>40</v>
      </c>
      <c r="AG89" s="99" t="str">
        <f t="shared" si="82"/>
        <v>4D</v>
      </c>
      <c r="AH89" s="99" t="str">
        <f t="shared" si="83"/>
        <v>31</v>
      </c>
      <c r="AI89" s="99" t="str">
        <f t="shared" si="84"/>
        <v>49</v>
      </c>
      <c r="AJ89" s="84" t="str">
        <f t="shared" si="85"/>
        <v>00</v>
      </c>
      <c r="AK89" s="99" t="str">
        <f t="shared" si="86"/>
        <v>5B</v>
      </c>
      <c r="AL89" s="101" t="str">
        <f t="shared" si="87"/>
        <v>山军</v>
      </c>
      <c r="AM89" s="102">
        <f t="shared" si="88"/>
        <v>2</v>
      </c>
      <c r="AN89" s="99" t="str">
        <f t="shared" si="89"/>
        <v>0</v>
      </c>
      <c r="AO89" s="108">
        <f t="shared" si="90"/>
        <v>0</v>
      </c>
      <c r="AP89" s="108">
        <f t="shared" si="91"/>
        <v>4</v>
      </c>
      <c r="AQ89" s="109">
        <f t="shared" si="92"/>
        <v>0</v>
      </c>
      <c r="AR89" s="110" t="str">
        <f t="shared" si="93"/>
        <v>3C</v>
      </c>
      <c r="AS89" s="211"/>
      <c r="AT89" s="111">
        <v>32</v>
      </c>
      <c r="AU89" s="213"/>
      <c r="AV89" s="111">
        <v>14</v>
      </c>
      <c r="DD89" s="70" t="str">
        <f>LOOKUP(C89,全武将名字!$B$3:$B$257,全武将名字!$B$3:$B$257)</f>
        <v>苑廷寿</v>
      </c>
      <c r="DE89" s="70">
        <f t="shared" si="94"/>
        <v>1</v>
      </c>
    </row>
    <row r="90" spans="1:109">
      <c r="A90" s="59" t="str">
        <f t="shared" si="74"/>
        <v>56</v>
      </c>
      <c r="B90" s="19">
        <v>86</v>
      </c>
      <c r="C90" s="19" t="s">
        <v>872</v>
      </c>
      <c r="D90" s="67" t="str">
        <f t="shared" si="75"/>
        <v>20CE</v>
      </c>
      <c r="E90" s="67">
        <f t="shared" si="95"/>
        <v>8398</v>
      </c>
      <c r="F90" s="67" t="str">
        <f t="shared" si="76"/>
        <v>93BE</v>
      </c>
      <c r="G90" s="67">
        <f t="shared" si="96"/>
        <v>37822</v>
      </c>
      <c r="H90" s="67" t="str">
        <f t="shared" si="77"/>
        <v>23B2</v>
      </c>
      <c r="I90" s="67">
        <f t="shared" si="97"/>
        <v>9138</v>
      </c>
      <c r="J90" s="79">
        <v>5</v>
      </c>
      <c r="K90" s="84" t="str">
        <f t="shared" si="78"/>
        <v>BE</v>
      </c>
      <c r="L90" s="79">
        <f t="shared" si="98"/>
        <v>190</v>
      </c>
      <c r="M90" s="84" t="str">
        <f t="shared" si="79"/>
        <v>93</v>
      </c>
      <c r="N90" s="79">
        <f t="shared" si="80"/>
        <v>147.7421875</v>
      </c>
      <c r="O90" s="211"/>
      <c r="P90" s="85">
        <f>LOOKUP(C90,全武将名字!$B$3:$B$257,全武将名字!$H$3:$H$257)</f>
        <v>95</v>
      </c>
      <c r="Q90" s="85">
        <f>LOOKUP(C90,全武将名字!$B$3:$B$257,全武将名字!$I$3:$I$257)</f>
        <v>78</v>
      </c>
      <c r="R90" s="85" t="str">
        <f>LOOKUP(C90,全武将名字!$B$3:$B$257,全武将名字!$J$3:$J$257)</f>
        <v>7A</v>
      </c>
      <c r="S90" s="85" t="str">
        <f>LOOKUP(C90,全武将名字!$B$3:$B$257,全武将名字!$K$3:$K$257)</f>
        <v>5C</v>
      </c>
      <c r="T90" s="79" t="s">
        <v>83</v>
      </c>
      <c r="U90" s="87" t="str">
        <f>LOOKUP(C90,武将属性排列!$C$1:$C$255,武将属性排列!$D$1:$D$255)</f>
        <v>在野</v>
      </c>
      <c r="V90" s="88">
        <f>LOOKUP(C90,武将属性排列!$C$1:$C$255,武将属性排列!$E$1:$E$255)</f>
        <v>81</v>
      </c>
      <c r="W90" s="88">
        <f>LOOKUP(C90,武将属性排列!$C$1:$C$255,武将属性排列!$F$1:$F$255)</f>
        <v>65</v>
      </c>
      <c r="X90" s="88">
        <f>LOOKUP(C90,武将属性排列!$C$1:$C$255,武将属性排列!$G$1:$G$255)</f>
        <v>70</v>
      </c>
      <c r="Y90" s="88">
        <f>LOOKUP(C90,武将属性排列!$C$1:$C$255,武将属性排列!$I$1:$I$255)</f>
        <v>91</v>
      </c>
      <c r="Z90" s="93">
        <f>LOOKUP(C90,武将属性排列!$C$1:$C$255,武将属性排列!$K$1:$K$255)</f>
        <v>2</v>
      </c>
      <c r="AA90" s="93">
        <f t="shared" si="100"/>
        <v>0</v>
      </c>
      <c r="AB90" s="88">
        <f>LOOKUP(C90,武将属性排列!$C$1:$C$255,武将属性排列!$O$1:$O$255)</f>
        <v>63</v>
      </c>
      <c r="AC90" s="94">
        <f t="shared" si="99"/>
        <v>265732</v>
      </c>
      <c r="AD90" s="94" t="str">
        <f t="shared" si="81"/>
        <v>40E04</v>
      </c>
      <c r="AE90" s="211"/>
      <c r="AF90" s="95">
        <f t="shared" si="101"/>
        <v>40</v>
      </c>
      <c r="AG90" s="99" t="str">
        <f t="shared" si="82"/>
        <v>51</v>
      </c>
      <c r="AH90" s="99" t="str">
        <f t="shared" si="83"/>
        <v>41</v>
      </c>
      <c r="AI90" s="99" t="str">
        <f t="shared" si="84"/>
        <v>46</v>
      </c>
      <c r="AJ90" s="84" t="str">
        <f t="shared" si="85"/>
        <v>00</v>
      </c>
      <c r="AK90" s="99" t="str">
        <f t="shared" si="86"/>
        <v>5B</v>
      </c>
      <c r="AL90" s="101" t="str">
        <f t="shared" si="87"/>
        <v>山军</v>
      </c>
      <c r="AM90" s="102">
        <f t="shared" si="88"/>
        <v>2</v>
      </c>
      <c r="AN90" s="99" t="str">
        <f t="shared" si="89"/>
        <v>0</v>
      </c>
      <c r="AO90" s="108">
        <f t="shared" si="90"/>
        <v>0</v>
      </c>
      <c r="AP90" s="108">
        <f t="shared" si="91"/>
        <v>4</v>
      </c>
      <c r="AQ90" s="109">
        <f t="shared" si="92"/>
        <v>0</v>
      </c>
      <c r="AR90" s="110" t="str">
        <f t="shared" si="93"/>
        <v>3F</v>
      </c>
      <c r="AS90" s="211"/>
      <c r="AT90" s="111">
        <v>32</v>
      </c>
      <c r="AU90" s="213"/>
      <c r="AV90" s="111">
        <v>28</v>
      </c>
      <c r="DD90" s="70" t="str">
        <f>LOOKUP(C90,全武将名字!$B$3:$B$257,全武将名字!$B$3:$B$257)</f>
        <v>穆薛飞</v>
      </c>
      <c r="DE90" s="70">
        <f t="shared" si="94"/>
        <v>1</v>
      </c>
    </row>
    <row r="91" spans="1:109">
      <c r="A91" s="59" t="str">
        <f t="shared" si="74"/>
        <v>57</v>
      </c>
      <c r="B91" s="19">
        <v>87</v>
      </c>
      <c r="C91" s="19" t="s">
        <v>904</v>
      </c>
      <c r="D91" s="67" t="str">
        <f t="shared" si="75"/>
        <v>20D0</v>
      </c>
      <c r="E91" s="67">
        <f t="shared" si="95"/>
        <v>8400</v>
      </c>
      <c r="F91" s="67" t="str">
        <f t="shared" si="76"/>
        <v>93C3</v>
      </c>
      <c r="G91" s="67">
        <f t="shared" si="96"/>
        <v>37827</v>
      </c>
      <c r="H91" s="67" t="str">
        <f t="shared" si="77"/>
        <v>23B7</v>
      </c>
      <c r="I91" s="67">
        <f t="shared" si="97"/>
        <v>9143</v>
      </c>
      <c r="J91" s="79">
        <v>5</v>
      </c>
      <c r="K91" s="84" t="str">
        <f t="shared" si="78"/>
        <v>C3</v>
      </c>
      <c r="L91" s="79">
        <f t="shared" si="98"/>
        <v>195</v>
      </c>
      <c r="M91" s="84" t="str">
        <f t="shared" si="79"/>
        <v>93</v>
      </c>
      <c r="N91" s="79">
        <f t="shared" si="80"/>
        <v>147.76171875</v>
      </c>
      <c r="O91" s="211"/>
      <c r="P91" s="85" t="str">
        <f>LOOKUP(C91,全武将名字!$B$3:$B$257,全武将名字!$H$3:$H$257)</f>
        <v>9A</v>
      </c>
      <c r="Q91" s="85">
        <f>LOOKUP(C91,全武将名字!$B$3:$B$257,全武将名字!$I$3:$I$257)</f>
        <v>50</v>
      </c>
      <c r="R91" s="85">
        <f>LOOKUP(C91,全武将名字!$B$3:$B$257,全武将名字!$J$3:$J$257)</f>
        <v>70</v>
      </c>
      <c r="S91" s="85">
        <f>LOOKUP(C91,全武将名字!$B$3:$B$257,全武将名字!$K$3:$K$257)</f>
        <v>72</v>
      </c>
      <c r="T91" s="79" t="s">
        <v>83</v>
      </c>
      <c r="U91" s="87" t="str">
        <f>LOOKUP(C91,武将属性排列!$C$1:$C$255,武将属性排列!$D$1:$D$255)</f>
        <v>出仕</v>
      </c>
      <c r="V91" s="88">
        <f>LOOKUP(C91,武将属性排列!$C$1:$C$255,武将属性排列!$E$1:$E$255)</f>
        <v>59</v>
      </c>
      <c r="W91" s="88">
        <f>LOOKUP(C91,武将属性排列!$C$1:$C$255,武将属性排列!$F$1:$F$255)</f>
        <v>93</v>
      </c>
      <c r="X91" s="88">
        <f>LOOKUP(C91,武将属性排列!$C$1:$C$255,武将属性排列!$G$1:$G$255)</f>
        <v>54</v>
      </c>
      <c r="Y91" s="88">
        <f>LOOKUP(C91,武将属性排列!$C$1:$C$255,武将属性排列!$I$1:$I$255)</f>
        <v>90</v>
      </c>
      <c r="Z91" s="93">
        <f>LOOKUP(C91,武将属性排列!$C$1:$C$255,武将属性排列!$K$1:$K$255)</f>
        <v>0</v>
      </c>
      <c r="AA91" s="93">
        <f t="shared" si="100"/>
        <v>500</v>
      </c>
      <c r="AB91" s="88">
        <f>LOOKUP(C91,武将属性排列!$C$1:$C$255,武将属性排列!$O$1:$O$255)</f>
        <v>57</v>
      </c>
      <c r="AC91" s="94">
        <f t="shared" si="99"/>
        <v>265740</v>
      </c>
      <c r="AD91" s="94" t="str">
        <f t="shared" si="81"/>
        <v>40E0C</v>
      </c>
      <c r="AE91" s="211"/>
      <c r="AF91" s="95" t="str">
        <f t="shared" si="101"/>
        <v>00</v>
      </c>
      <c r="AG91" s="99" t="str">
        <f t="shared" si="82"/>
        <v>3B</v>
      </c>
      <c r="AH91" s="99" t="str">
        <f t="shared" si="83"/>
        <v>5D</v>
      </c>
      <c r="AI91" s="99" t="str">
        <f t="shared" si="84"/>
        <v>36</v>
      </c>
      <c r="AJ91" s="84">
        <f t="shared" si="85"/>
        <v>30</v>
      </c>
      <c r="AK91" s="99" t="str">
        <f t="shared" si="86"/>
        <v>5A</v>
      </c>
      <c r="AL91" s="101" t="str">
        <f t="shared" si="87"/>
        <v>平军</v>
      </c>
      <c r="AM91" s="102" t="str">
        <f t="shared" si="88"/>
        <v>0</v>
      </c>
      <c r="AN91" s="99" t="str">
        <f t="shared" si="89"/>
        <v>5</v>
      </c>
      <c r="AO91" s="108">
        <f t="shared" si="90"/>
        <v>0</v>
      </c>
      <c r="AP91" s="108">
        <f t="shared" si="91"/>
        <v>4</v>
      </c>
      <c r="AQ91" s="109">
        <f t="shared" si="92"/>
        <v>2</v>
      </c>
      <c r="AR91" s="110" t="str">
        <f t="shared" si="93"/>
        <v>39</v>
      </c>
      <c r="AS91" s="211"/>
      <c r="AT91" s="111">
        <v>33</v>
      </c>
      <c r="AU91" s="213"/>
      <c r="AV91" s="111">
        <v>0</v>
      </c>
      <c r="DD91" s="70" t="str">
        <f>LOOKUP(C91,全武将名字!$B$3:$B$257,全武将名字!$B$3:$B$257)</f>
        <v>汪广洋</v>
      </c>
      <c r="DE91" s="70">
        <f t="shared" si="94"/>
        <v>1</v>
      </c>
    </row>
    <row r="92" spans="1:109">
      <c r="A92" s="59" t="str">
        <f t="shared" si="74"/>
        <v>58</v>
      </c>
      <c r="B92" s="19">
        <v>88</v>
      </c>
      <c r="C92" s="19" t="s">
        <v>881</v>
      </c>
      <c r="D92" s="67" t="str">
        <f t="shared" si="75"/>
        <v>20D2</v>
      </c>
      <c r="E92" s="67">
        <f t="shared" si="95"/>
        <v>8402</v>
      </c>
      <c r="F92" s="67" t="str">
        <f t="shared" si="76"/>
        <v>93C8</v>
      </c>
      <c r="G92" s="67">
        <f t="shared" si="96"/>
        <v>37832</v>
      </c>
      <c r="H92" s="67" t="str">
        <f t="shared" si="77"/>
        <v>23BC</v>
      </c>
      <c r="I92" s="67">
        <f t="shared" si="97"/>
        <v>9148</v>
      </c>
      <c r="J92" s="79">
        <v>5</v>
      </c>
      <c r="K92" s="84" t="str">
        <f t="shared" si="78"/>
        <v>C8</v>
      </c>
      <c r="L92" s="79">
        <f t="shared" si="98"/>
        <v>200</v>
      </c>
      <c r="M92" s="84" t="str">
        <f t="shared" si="79"/>
        <v>93</v>
      </c>
      <c r="N92" s="79">
        <f t="shared" si="80"/>
        <v>147.78125</v>
      </c>
      <c r="O92" s="211"/>
      <c r="P92" s="85">
        <f>LOOKUP(C92,全武将名字!$B$3:$B$257,全武将名字!$H$3:$H$257)</f>
        <v>97</v>
      </c>
      <c r="Q92" s="85">
        <f>LOOKUP(C92,全武将名字!$B$3:$B$257,全武将名字!$I$3:$I$257)</f>
        <v>72</v>
      </c>
      <c r="R92" s="85">
        <f>LOOKUP(C92,全武将名字!$B$3:$B$257,全武将名字!$J$3:$J$257)</f>
        <v>54</v>
      </c>
      <c r="S92" s="85" t="str">
        <f>LOOKUP(C92,全武将名字!$B$3:$B$257,全武将名字!$K$3:$K$257)</f>
        <v>FF</v>
      </c>
      <c r="T92" s="79" t="s">
        <v>83</v>
      </c>
      <c r="U92" s="87" t="str">
        <f>LOOKUP(C92,武将属性排列!$C$1:$C$255,武将属性排列!$D$1:$D$255)</f>
        <v>在野</v>
      </c>
      <c r="V92" s="88">
        <f>LOOKUP(C92,武将属性排列!$C$1:$C$255,武将属性排列!$E$1:$E$255)</f>
        <v>71</v>
      </c>
      <c r="W92" s="88">
        <f>LOOKUP(C92,武将属性排列!$C$1:$C$255,武将属性排列!$F$1:$F$255)</f>
        <v>85</v>
      </c>
      <c r="X92" s="88">
        <f>LOOKUP(C92,武将属性排列!$C$1:$C$255,武将属性排列!$G$1:$G$255)</f>
        <v>70</v>
      </c>
      <c r="Y92" s="88">
        <f>LOOKUP(C92,武将属性排列!$C$1:$C$255,武将属性排列!$I$1:$I$255)</f>
        <v>90</v>
      </c>
      <c r="Z92" s="93">
        <f>LOOKUP(C92,武将属性排列!$C$1:$C$255,武将属性排列!$K$1:$K$255)</f>
        <v>1</v>
      </c>
      <c r="AA92" s="93">
        <f t="shared" si="100"/>
        <v>0</v>
      </c>
      <c r="AB92" s="88">
        <f>LOOKUP(C92,武将属性排列!$C$1:$C$255,武将属性排列!$O$1:$O$255)</f>
        <v>64</v>
      </c>
      <c r="AC92" s="94">
        <f t="shared" si="99"/>
        <v>265748</v>
      </c>
      <c r="AD92" s="94" t="str">
        <f t="shared" si="81"/>
        <v>40E14</v>
      </c>
      <c r="AE92" s="211"/>
      <c r="AF92" s="95">
        <f t="shared" si="101"/>
        <v>40</v>
      </c>
      <c r="AG92" s="99" t="str">
        <f t="shared" si="82"/>
        <v>47</v>
      </c>
      <c r="AH92" s="99" t="str">
        <f t="shared" si="83"/>
        <v>55</v>
      </c>
      <c r="AI92" s="99" t="str">
        <f t="shared" si="84"/>
        <v>46</v>
      </c>
      <c r="AJ92" s="84" t="str">
        <f t="shared" si="85"/>
        <v>00</v>
      </c>
      <c r="AK92" s="99" t="str">
        <f t="shared" si="86"/>
        <v>5A</v>
      </c>
      <c r="AL92" s="101" t="str">
        <f t="shared" si="87"/>
        <v>水军</v>
      </c>
      <c r="AM92" s="102">
        <f t="shared" si="88"/>
        <v>1</v>
      </c>
      <c r="AN92" s="99" t="str">
        <f t="shared" si="89"/>
        <v>0</v>
      </c>
      <c r="AO92" s="108">
        <f t="shared" si="90"/>
        <v>0</v>
      </c>
      <c r="AP92" s="108">
        <f t="shared" si="91"/>
        <v>4</v>
      </c>
      <c r="AQ92" s="109">
        <f t="shared" si="92"/>
        <v>0</v>
      </c>
      <c r="AR92" s="110" t="str">
        <f t="shared" si="93"/>
        <v>40</v>
      </c>
      <c r="AS92" s="211"/>
      <c r="AT92" s="111">
        <v>33</v>
      </c>
      <c r="AU92" s="213"/>
      <c r="AV92" s="111">
        <v>14</v>
      </c>
      <c r="DD92" s="70" t="str">
        <f>LOOKUP(C92,全武将名字!$B$3:$B$257,全武将名字!$B$3:$B$257)</f>
        <v>邱福</v>
      </c>
      <c r="DE92" s="70">
        <f t="shared" si="94"/>
        <v>1</v>
      </c>
    </row>
    <row r="93" spans="1:109">
      <c r="A93" s="59" t="str">
        <f t="shared" si="74"/>
        <v>59</v>
      </c>
      <c r="B93" s="19">
        <v>89</v>
      </c>
      <c r="C93" s="19" t="s">
        <v>846</v>
      </c>
      <c r="D93" s="67" t="str">
        <f t="shared" si="75"/>
        <v>20D4</v>
      </c>
      <c r="E93" s="67">
        <f t="shared" si="95"/>
        <v>8404</v>
      </c>
      <c r="F93" s="67" t="str">
        <f t="shared" si="76"/>
        <v>93CD</v>
      </c>
      <c r="G93" s="67">
        <f t="shared" si="96"/>
        <v>37837</v>
      </c>
      <c r="H93" s="67" t="str">
        <f t="shared" si="77"/>
        <v>23C1</v>
      </c>
      <c r="I93" s="67">
        <f t="shared" si="97"/>
        <v>9153</v>
      </c>
      <c r="J93" s="79">
        <v>5</v>
      </c>
      <c r="K93" s="84" t="str">
        <f t="shared" si="78"/>
        <v>CD</v>
      </c>
      <c r="L93" s="79">
        <f t="shared" si="98"/>
        <v>205</v>
      </c>
      <c r="M93" s="84" t="str">
        <f t="shared" si="79"/>
        <v>93</v>
      </c>
      <c r="N93" s="79">
        <f t="shared" si="80"/>
        <v>147.80078125</v>
      </c>
      <c r="O93" s="211"/>
      <c r="P93" s="85">
        <f>LOOKUP(C93,全武将名字!$B$3:$B$257,全武将名字!$H$3:$H$257)</f>
        <v>92</v>
      </c>
      <c r="Q93" s="85">
        <f>LOOKUP(C93,全武将名字!$B$3:$B$257,全武将名字!$I$3:$I$257)</f>
        <v>54</v>
      </c>
      <c r="R93" s="85">
        <f>LOOKUP(C93,全武将名字!$B$3:$B$257,全武将名字!$J$3:$J$257)</f>
        <v>56</v>
      </c>
      <c r="S93" s="85">
        <f>LOOKUP(C93,全武将名字!$B$3:$B$257,全武将名字!$K$3:$K$257)</f>
        <v>74</v>
      </c>
      <c r="T93" s="79" t="s">
        <v>83</v>
      </c>
      <c r="U93" s="87" t="str">
        <f>LOOKUP(C93,武将属性排列!$C$1:$C$255,武将属性排列!$D$1:$D$255)</f>
        <v>在野</v>
      </c>
      <c r="V93" s="88">
        <f>LOOKUP(C93,武将属性排列!$C$1:$C$255,武将属性排列!$E$1:$E$255)</f>
        <v>66</v>
      </c>
      <c r="W93" s="88">
        <f>LOOKUP(C93,武将属性排列!$C$1:$C$255,武将属性排列!$F$1:$F$255)</f>
        <v>99</v>
      </c>
      <c r="X93" s="88">
        <f>LOOKUP(C93,武将属性排列!$C$1:$C$255,武将属性排列!$G$1:$G$255)</f>
        <v>42</v>
      </c>
      <c r="Y93" s="88">
        <f>LOOKUP(C93,武将属性排列!$C$1:$C$255,武将属性排列!$I$1:$I$255)</f>
        <v>89</v>
      </c>
      <c r="Z93" s="93">
        <f>LOOKUP(C93,武将属性排列!$C$1:$C$255,武将属性排列!$K$1:$K$255)</f>
        <v>1</v>
      </c>
      <c r="AA93" s="93">
        <f t="shared" si="100"/>
        <v>0</v>
      </c>
      <c r="AB93" s="88">
        <f>LOOKUP(C93,武将属性排列!$C$1:$C$255,武将属性排列!$O$1:$O$255)</f>
        <v>24</v>
      </c>
      <c r="AC93" s="94">
        <f t="shared" si="99"/>
        <v>265756</v>
      </c>
      <c r="AD93" s="94" t="str">
        <f t="shared" si="81"/>
        <v>40E1C</v>
      </c>
      <c r="AE93" s="211"/>
      <c r="AF93" s="95">
        <f t="shared" si="101"/>
        <v>40</v>
      </c>
      <c r="AG93" s="99" t="str">
        <f t="shared" si="82"/>
        <v>42</v>
      </c>
      <c r="AH93" s="99" t="str">
        <f t="shared" si="83"/>
        <v>63</v>
      </c>
      <c r="AI93" s="99" t="str">
        <f t="shared" si="84"/>
        <v>2A</v>
      </c>
      <c r="AJ93" s="84" t="str">
        <f t="shared" si="85"/>
        <v>00</v>
      </c>
      <c r="AK93" s="99" t="str">
        <f t="shared" si="86"/>
        <v>59</v>
      </c>
      <c r="AL93" s="101" t="str">
        <f t="shared" si="87"/>
        <v>水军</v>
      </c>
      <c r="AM93" s="102">
        <f t="shared" si="88"/>
        <v>1</v>
      </c>
      <c r="AN93" s="99" t="str">
        <f t="shared" si="89"/>
        <v>0</v>
      </c>
      <c r="AO93" s="108">
        <f t="shared" si="90"/>
        <v>0</v>
      </c>
      <c r="AP93" s="108">
        <f t="shared" si="91"/>
        <v>3</v>
      </c>
      <c r="AQ93" s="109">
        <f t="shared" si="92"/>
        <v>0</v>
      </c>
      <c r="AR93" s="110" t="str">
        <f t="shared" si="93"/>
        <v>18</v>
      </c>
      <c r="AS93" s="211"/>
      <c r="AT93" s="111">
        <v>33</v>
      </c>
      <c r="AU93" s="213"/>
      <c r="AV93" s="111">
        <v>28</v>
      </c>
      <c r="DD93" s="70" t="str">
        <f>LOOKUP(C93,全武将名字!$B$3:$B$257,全武将名字!$B$3:$B$257)</f>
        <v>刘伯温</v>
      </c>
      <c r="DE93" s="70">
        <f t="shared" si="94"/>
        <v>1</v>
      </c>
    </row>
    <row r="94" spans="1:109">
      <c r="A94" s="59" t="str">
        <f t="shared" si="74"/>
        <v>5A</v>
      </c>
      <c r="B94" s="19">
        <v>90</v>
      </c>
      <c r="C94" s="19" t="s">
        <v>845</v>
      </c>
      <c r="D94" s="67" t="str">
        <f t="shared" si="75"/>
        <v>20D6</v>
      </c>
      <c r="E94" s="67">
        <f t="shared" si="95"/>
        <v>8406</v>
      </c>
      <c r="F94" s="67" t="str">
        <f t="shared" si="76"/>
        <v>93D2</v>
      </c>
      <c r="G94" s="67">
        <f t="shared" si="96"/>
        <v>37842</v>
      </c>
      <c r="H94" s="67" t="str">
        <f t="shared" si="77"/>
        <v>23C6</v>
      </c>
      <c r="I94" s="67">
        <f t="shared" si="97"/>
        <v>9158</v>
      </c>
      <c r="J94" s="79">
        <v>5</v>
      </c>
      <c r="K94" s="84" t="str">
        <f t="shared" si="78"/>
        <v>D2</v>
      </c>
      <c r="L94" s="79">
        <f t="shared" si="98"/>
        <v>210</v>
      </c>
      <c r="M94" s="84" t="str">
        <f t="shared" si="79"/>
        <v>93</v>
      </c>
      <c r="N94" s="79">
        <f t="shared" si="80"/>
        <v>147.8203125</v>
      </c>
      <c r="O94" s="211"/>
      <c r="P94" s="85">
        <f>LOOKUP(C94,全武将名字!$B$3:$B$257,全武将名字!$H$3:$H$257)</f>
        <v>92</v>
      </c>
      <c r="Q94" s="85">
        <f>LOOKUP(C94,全武将名字!$B$3:$B$257,全武将名字!$I$3:$I$257)</f>
        <v>50</v>
      </c>
      <c r="R94" s="85">
        <f>LOOKUP(C94,全武将名字!$B$3:$B$257,全武将名字!$J$3:$J$257)</f>
        <v>52</v>
      </c>
      <c r="S94" s="85">
        <f>LOOKUP(C94,全武将名字!$B$3:$B$257,全武将名字!$K$3:$K$257)</f>
        <v>72</v>
      </c>
      <c r="T94" s="79" t="s">
        <v>83</v>
      </c>
      <c r="U94" s="87" t="str">
        <f>LOOKUP(C94,武将属性排列!$C$1:$C$255,武将属性排列!$D$1:$D$255)</f>
        <v>出仕</v>
      </c>
      <c r="V94" s="88">
        <f>LOOKUP(C94,武将属性排列!$C$1:$C$255,武将属性排列!$E$1:$E$255)</f>
        <v>77</v>
      </c>
      <c r="W94" s="88">
        <f>LOOKUP(C94,武将属性排列!$C$1:$C$255,武将属性排列!$F$1:$F$255)</f>
        <v>52</v>
      </c>
      <c r="X94" s="88">
        <f>LOOKUP(C94,武将属性排列!$C$1:$C$255,武将属性排列!$G$1:$G$255)</f>
        <v>75</v>
      </c>
      <c r="Y94" s="88">
        <f>LOOKUP(C94,武将属性排列!$C$1:$C$255,武将属性排列!$I$1:$I$255)</f>
        <v>89</v>
      </c>
      <c r="Z94" s="93">
        <f>LOOKUP(C94,武将属性排列!$C$1:$C$255,武将属性排列!$K$1:$K$255)</f>
        <v>1</v>
      </c>
      <c r="AA94" s="93">
        <f t="shared" si="100"/>
        <v>500</v>
      </c>
      <c r="AB94" s="88">
        <f>LOOKUP(C94,武将属性排列!$C$1:$C$255,武将属性排列!$O$1:$O$255)</f>
        <v>58</v>
      </c>
      <c r="AC94" s="94">
        <f t="shared" si="99"/>
        <v>265764</v>
      </c>
      <c r="AD94" s="94" t="str">
        <f t="shared" si="81"/>
        <v>40E24</v>
      </c>
      <c r="AE94" s="211"/>
      <c r="AF94" s="95" t="str">
        <f t="shared" si="101"/>
        <v>00</v>
      </c>
      <c r="AG94" s="99" t="str">
        <f t="shared" si="82"/>
        <v>4D</v>
      </c>
      <c r="AH94" s="99" t="str">
        <f t="shared" si="83"/>
        <v>34</v>
      </c>
      <c r="AI94" s="99" t="str">
        <f t="shared" si="84"/>
        <v>4B</v>
      </c>
      <c r="AJ94" s="84">
        <f t="shared" si="85"/>
        <v>20</v>
      </c>
      <c r="AK94" s="99" t="str">
        <f t="shared" si="86"/>
        <v>59</v>
      </c>
      <c r="AL94" s="101" t="str">
        <f t="shared" si="87"/>
        <v>水军</v>
      </c>
      <c r="AM94" s="102" t="str">
        <f t="shared" si="88"/>
        <v>1</v>
      </c>
      <c r="AN94" s="99" t="str">
        <f t="shared" si="89"/>
        <v>5</v>
      </c>
      <c r="AO94" s="108">
        <f t="shared" si="90"/>
        <v>0</v>
      </c>
      <c r="AP94" s="108">
        <f t="shared" si="91"/>
        <v>4</v>
      </c>
      <c r="AQ94" s="109">
        <f t="shared" si="92"/>
        <v>3</v>
      </c>
      <c r="AR94" s="110" t="str">
        <f t="shared" si="93"/>
        <v>3A</v>
      </c>
      <c r="AS94" s="211"/>
      <c r="AT94" s="111">
        <v>38</v>
      </c>
      <c r="AU94" s="213"/>
      <c r="AV94" s="111">
        <v>0</v>
      </c>
      <c r="DD94" s="70" t="str">
        <f>LOOKUP(C94,全武将名字!$B$3:$B$257,全武将名字!$B$3:$B$257)</f>
        <v>廖永忠</v>
      </c>
      <c r="DE94" s="70">
        <f t="shared" si="94"/>
        <v>1</v>
      </c>
    </row>
    <row r="95" spans="1:109">
      <c r="A95" s="59" t="str">
        <f t="shared" si="74"/>
        <v>5B</v>
      </c>
      <c r="B95" s="19">
        <v>91</v>
      </c>
      <c r="C95" s="19" t="s">
        <v>870</v>
      </c>
      <c r="D95" s="67" t="str">
        <f t="shared" si="75"/>
        <v>20D8</v>
      </c>
      <c r="E95" s="67">
        <f t="shared" si="95"/>
        <v>8408</v>
      </c>
      <c r="F95" s="67" t="str">
        <f t="shared" si="76"/>
        <v>93D7</v>
      </c>
      <c r="G95" s="67">
        <f t="shared" si="96"/>
        <v>37847</v>
      </c>
      <c r="H95" s="67" t="str">
        <f t="shared" si="77"/>
        <v>23CB</v>
      </c>
      <c r="I95" s="67">
        <f t="shared" si="97"/>
        <v>9163</v>
      </c>
      <c r="J95" s="79">
        <v>5</v>
      </c>
      <c r="K95" s="84" t="str">
        <f t="shared" si="78"/>
        <v>D7</v>
      </c>
      <c r="L95" s="79">
        <f t="shared" si="98"/>
        <v>215</v>
      </c>
      <c r="M95" s="84" t="str">
        <f t="shared" si="79"/>
        <v>93</v>
      </c>
      <c r="N95" s="79">
        <f t="shared" si="80"/>
        <v>147.83984375</v>
      </c>
      <c r="O95" s="211"/>
      <c r="P95" s="85">
        <f>LOOKUP(C95,全武将名字!$B$3:$B$257,全武将名字!$H$3:$H$257)</f>
        <v>95</v>
      </c>
      <c r="Q95" s="85">
        <f>LOOKUP(C95,全武将名字!$B$3:$B$257,全武将名字!$I$3:$I$257)</f>
        <v>76</v>
      </c>
      <c r="R95" s="85">
        <f>LOOKUP(C95,全武将名字!$B$3:$B$257,全武将名字!$J$3:$J$257)</f>
        <v>58</v>
      </c>
      <c r="S95" s="85" t="str">
        <f>LOOKUP(C95,全武将名字!$B$3:$B$257,全武将名字!$K$3:$K$257)</f>
        <v>FF</v>
      </c>
      <c r="T95" s="79" t="s">
        <v>83</v>
      </c>
      <c r="U95" s="87" t="str">
        <f>LOOKUP(C95,武将属性排列!$C$1:$C$255,武将属性排列!$D$1:$D$255)</f>
        <v>在野</v>
      </c>
      <c r="V95" s="88">
        <f>LOOKUP(C95,武将属性排列!$C$1:$C$255,武将属性排列!$E$1:$E$255)</f>
        <v>91</v>
      </c>
      <c r="W95" s="88">
        <f>LOOKUP(C95,武将属性排列!$C$1:$C$255,武将属性排列!$F$1:$F$255)</f>
        <v>40</v>
      </c>
      <c r="X95" s="88">
        <f>LOOKUP(C95,武将属性排列!$C$1:$C$255,武将属性排列!$G$1:$G$255)</f>
        <v>85</v>
      </c>
      <c r="Y95" s="88">
        <f>LOOKUP(C95,武将属性排列!$C$1:$C$255,武将属性排列!$I$1:$I$255)</f>
        <v>89</v>
      </c>
      <c r="Z95" s="93">
        <f>LOOKUP(C95,武将属性排列!$C$1:$C$255,武将属性排列!$K$1:$K$255)</f>
        <v>2</v>
      </c>
      <c r="AA95" s="93">
        <f t="shared" si="100"/>
        <v>0</v>
      </c>
      <c r="AB95" s="88">
        <f>LOOKUP(C95,武将属性排列!$C$1:$C$255,武将属性排列!$O$1:$O$255)</f>
        <v>47</v>
      </c>
      <c r="AC95" s="94">
        <f t="shared" si="99"/>
        <v>265772</v>
      </c>
      <c r="AD95" s="94" t="str">
        <f t="shared" si="81"/>
        <v>40E2C</v>
      </c>
      <c r="AE95" s="211"/>
      <c r="AF95" s="95">
        <f t="shared" si="101"/>
        <v>40</v>
      </c>
      <c r="AG95" s="99" t="str">
        <f t="shared" si="82"/>
        <v>5B</v>
      </c>
      <c r="AH95" s="99" t="str">
        <f t="shared" si="83"/>
        <v>28</v>
      </c>
      <c r="AI95" s="99" t="str">
        <f t="shared" si="84"/>
        <v>55</v>
      </c>
      <c r="AJ95" s="84" t="str">
        <f t="shared" si="85"/>
        <v>00</v>
      </c>
      <c r="AK95" s="99" t="str">
        <f t="shared" si="86"/>
        <v>59</v>
      </c>
      <c r="AL95" s="101" t="str">
        <f t="shared" si="87"/>
        <v>山军</v>
      </c>
      <c r="AM95" s="102">
        <f t="shared" si="88"/>
        <v>2</v>
      </c>
      <c r="AN95" s="99" t="str">
        <f t="shared" si="89"/>
        <v>0</v>
      </c>
      <c r="AO95" s="108">
        <f t="shared" si="90"/>
        <v>0</v>
      </c>
      <c r="AP95" s="108">
        <f t="shared" si="91"/>
        <v>3</v>
      </c>
      <c r="AQ95" s="109">
        <f t="shared" si="92"/>
        <v>0</v>
      </c>
      <c r="AR95" s="110" t="str">
        <f t="shared" si="93"/>
        <v>2F</v>
      </c>
      <c r="AS95" s="211"/>
      <c r="AT95" s="111">
        <v>38</v>
      </c>
      <c r="AU95" s="213"/>
      <c r="AV95" s="111">
        <v>14</v>
      </c>
      <c r="DD95" s="70" t="str">
        <f>LOOKUP(C95,全武将名字!$B$3:$B$257,全武将名字!$B$3:$B$257)</f>
        <v>沐晟</v>
      </c>
      <c r="DE95" s="70">
        <f t="shared" si="94"/>
        <v>1</v>
      </c>
    </row>
    <row r="96" spans="1:109">
      <c r="A96" s="59" t="str">
        <f t="shared" si="74"/>
        <v>5C</v>
      </c>
      <c r="B96" s="19">
        <v>92</v>
      </c>
      <c r="C96" s="19" t="s">
        <v>936</v>
      </c>
      <c r="D96" s="67" t="str">
        <f t="shared" si="75"/>
        <v>20DA</v>
      </c>
      <c r="E96" s="67">
        <f t="shared" si="95"/>
        <v>8410</v>
      </c>
      <c r="F96" s="67" t="str">
        <f t="shared" si="76"/>
        <v>93DC</v>
      </c>
      <c r="G96" s="67">
        <f t="shared" si="96"/>
        <v>37852</v>
      </c>
      <c r="H96" s="67" t="str">
        <f t="shared" si="77"/>
        <v>23D0</v>
      </c>
      <c r="I96" s="67">
        <f t="shared" si="97"/>
        <v>9168</v>
      </c>
      <c r="J96" s="79">
        <v>5</v>
      </c>
      <c r="K96" s="84" t="str">
        <f t="shared" si="78"/>
        <v>DC</v>
      </c>
      <c r="L96" s="79">
        <f t="shared" si="98"/>
        <v>220</v>
      </c>
      <c r="M96" s="84" t="str">
        <f t="shared" si="79"/>
        <v>93</v>
      </c>
      <c r="N96" s="79">
        <f t="shared" si="80"/>
        <v>147.859375</v>
      </c>
      <c r="O96" s="211"/>
      <c r="P96" s="85" t="str">
        <f>LOOKUP(C96,全武将名字!$B$3:$B$257,全武将名字!$H$3:$H$257)</f>
        <v>9E</v>
      </c>
      <c r="Q96" s="85">
        <f>LOOKUP(C96,全武将名字!$B$3:$B$257,全武将名字!$I$3:$I$257)</f>
        <v>74</v>
      </c>
      <c r="R96" s="85">
        <f>LOOKUP(C96,全武将名字!$B$3:$B$257,全武将名字!$J$3:$J$257)</f>
        <v>78</v>
      </c>
      <c r="S96" s="85" t="str">
        <f>LOOKUP(C96,全武将名字!$B$3:$B$257,全武将名字!$K$3:$K$257)</f>
        <v>FF</v>
      </c>
      <c r="T96" s="79" t="s">
        <v>83</v>
      </c>
      <c r="U96" s="87" t="str">
        <f>LOOKUP(C96,武将属性排列!$C$1:$C$255,武将属性排列!$D$1:$D$255)</f>
        <v>在野</v>
      </c>
      <c r="V96" s="88">
        <f>LOOKUP(C96,武将属性排列!$C$1:$C$255,武将属性排列!$E$1:$E$255)</f>
        <v>40</v>
      </c>
      <c r="W96" s="88">
        <f>LOOKUP(C96,武将属性排列!$C$1:$C$255,武将属性排列!$F$1:$F$255)</f>
        <v>64</v>
      </c>
      <c r="X96" s="88">
        <f>LOOKUP(C96,武将属性排列!$C$1:$C$255,武将属性排列!$G$1:$G$255)</f>
        <v>34</v>
      </c>
      <c r="Y96" s="88">
        <f>LOOKUP(C96,武将属性排列!$C$1:$C$255,武将属性排列!$I$1:$I$255)</f>
        <v>89</v>
      </c>
      <c r="Z96" s="93">
        <f>LOOKUP(C96,武将属性排列!$C$1:$C$255,武将属性排列!$K$1:$K$255)</f>
        <v>0</v>
      </c>
      <c r="AA96" s="93">
        <f t="shared" si="100"/>
        <v>0</v>
      </c>
      <c r="AB96" s="88">
        <f>LOOKUP(C96,武将属性排列!$C$1:$C$255,武将属性排列!$O$1:$O$255)</f>
        <v>79</v>
      </c>
      <c r="AC96" s="94">
        <f t="shared" si="99"/>
        <v>265780</v>
      </c>
      <c r="AD96" s="94" t="str">
        <f t="shared" si="81"/>
        <v>40E34</v>
      </c>
      <c r="AE96" s="211"/>
      <c r="AF96" s="95">
        <f t="shared" si="101"/>
        <v>40</v>
      </c>
      <c r="AG96" s="99" t="str">
        <f t="shared" si="82"/>
        <v>28</v>
      </c>
      <c r="AH96" s="99" t="str">
        <f t="shared" si="83"/>
        <v>40</v>
      </c>
      <c r="AI96" s="99" t="str">
        <f t="shared" si="84"/>
        <v>22</v>
      </c>
      <c r="AJ96" s="84" t="str">
        <f t="shared" si="85"/>
        <v>00</v>
      </c>
      <c r="AK96" s="99" t="str">
        <f t="shared" si="86"/>
        <v>59</v>
      </c>
      <c r="AL96" s="101" t="str">
        <f t="shared" si="87"/>
        <v>平军</v>
      </c>
      <c r="AM96" s="102" t="str">
        <f t="shared" si="88"/>
        <v>0</v>
      </c>
      <c r="AN96" s="99" t="str">
        <f t="shared" si="89"/>
        <v>0</v>
      </c>
      <c r="AO96" s="108">
        <f t="shared" si="90"/>
        <v>0</v>
      </c>
      <c r="AP96" s="108">
        <f t="shared" si="91"/>
        <v>4</v>
      </c>
      <c r="AQ96" s="109">
        <f t="shared" si="92"/>
        <v>0</v>
      </c>
      <c r="AR96" s="110" t="str">
        <f t="shared" si="93"/>
        <v>4F</v>
      </c>
      <c r="AS96" s="211"/>
      <c r="AT96" s="111">
        <v>38</v>
      </c>
      <c r="AU96" s="213"/>
      <c r="AV96" s="111">
        <v>28</v>
      </c>
      <c r="DD96" s="70" t="str">
        <f>LOOKUP(C96,全武将名字!$B$3:$B$257,全武将名字!$B$3:$B$257)</f>
        <v>叶兑</v>
      </c>
      <c r="DE96" s="70">
        <f t="shared" si="94"/>
        <v>1</v>
      </c>
    </row>
    <row r="97" spans="1:109">
      <c r="A97" s="59" t="str">
        <f t="shared" si="74"/>
        <v>5D</v>
      </c>
      <c r="B97" s="19">
        <v>93</v>
      </c>
      <c r="C97" s="19" t="s">
        <v>808</v>
      </c>
      <c r="D97" s="67" t="str">
        <f t="shared" si="75"/>
        <v>20DC</v>
      </c>
      <c r="E97" s="67">
        <f t="shared" si="95"/>
        <v>8412</v>
      </c>
      <c r="F97" s="67" t="str">
        <f t="shared" si="76"/>
        <v>93E1</v>
      </c>
      <c r="G97" s="67">
        <f t="shared" si="96"/>
        <v>37857</v>
      </c>
      <c r="H97" s="67" t="str">
        <f t="shared" si="77"/>
        <v>23D5</v>
      </c>
      <c r="I97" s="67">
        <f t="shared" si="97"/>
        <v>9173</v>
      </c>
      <c r="J97" s="79">
        <v>5</v>
      </c>
      <c r="K97" s="84" t="str">
        <f t="shared" si="78"/>
        <v>E1</v>
      </c>
      <c r="L97" s="79">
        <f t="shared" si="98"/>
        <v>225</v>
      </c>
      <c r="M97" s="84" t="str">
        <f t="shared" si="79"/>
        <v>93</v>
      </c>
      <c r="N97" s="79">
        <f t="shared" si="80"/>
        <v>147.87890625</v>
      </c>
      <c r="O97" s="211"/>
      <c r="P97" s="85" t="str">
        <f>LOOKUP(C97,全武将名字!$B$3:$B$257,全武将名字!$H$3:$H$257)</f>
        <v>8F</v>
      </c>
      <c r="Q97" s="85">
        <f>LOOKUP(C97,全武将名字!$B$3:$B$257,全武将名字!$I$3:$I$257)</f>
        <v>58</v>
      </c>
      <c r="R97" s="85">
        <f>LOOKUP(C97,全武将名字!$B$3:$B$257,全武将名字!$J$3:$J$257)</f>
        <v>78</v>
      </c>
      <c r="S97" s="85" t="str">
        <f>LOOKUP(C97,全武将名字!$B$3:$B$257,全武将名字!$K$3:$K$257)</f>
        <v>7A</v>
      </c>
      <c r="T97" s="79" t="s">
        <v>83</v>
      </c>
      <c r="U97" s="87" t="str">
        <f>LOOKUP(C97,武将属性排列!$C$1:$C$255,武将属性排列!$D$1:$D$255)</f>
        <v>在野</v>
      </c>
      <c r="V97" s="88">
        <f>LOOKUP(C97,武将属性排列!$C$1:$C$255,武将属性排列!$E$1:$E$255)</f>
        <v>70</v>
      </c>
      <c r="W97" s="88">
        <f>LOOKUP(C97,武将属性排列!$C$1:$C$255,武将属性排列!$F$1:$F$255)</f>
        <v>74</v>
      </c>
      <c r="X97" s="88">
        <f>LOOKUP(C97,武将属性排列!$C$1:$C$255,武将属性排列!$G$1:$G$255)</f>
        <v>32</v>
      </c>
      <c r="Y97" s="88">
        <f>LOOKUP(C97,武将属性排列!$C$1:$C$255,武将属性排列!$I$1:$I$255)</f>
        <v>89</v>
      </c>
      <c r="Z97" s="93">
        <f>LOOKUP(C97,武将属性排列!$C$1:$C$255,武将属性排列!$K$1:$K$255)</f>
        <v>0</v>
      </c>
      <c r="AA97" s="93">
        <f t="shared" si="100"/>
        <v>0</v>
      </c>
      <c r="AB97" s="88">
        <f>LOOKUP(C97,武将属性排列!$C$1:$C$255,武将属性排列!$O$1:$O$255)</f>
        <v>60</v>
      </c>
      <c r="AC97" s="94">
        <f t="shared" si="99"/>
        <v>265788</v>
      </c>
      <c r="AD97" s="94" t="str">
        <f t="shared" si="81"/>
        <v>40E3C</v>
      </c>
      <c r="AE97" s="211"/>
      <c r="AF97" s="95">
        <f t="shared" si="101"/>
        <v>40</v>
      </c>
      <c r="AG97" s="99" t="str">
        <f t="shared" si="82"/>
        <v>46</v>
      </c>
      <c r="AH97" s="99" t="str">
        <f t="shared" si="83"/>
        <v>4A</v>
      </c>
      <c r="AI97" s="99" t="str">
        <f t="shared" si="84"/>
        <v>20</v>
      </c>
      <c r="AJ97" s="84" t="str">
        <f t="shared" si="85"/>
        <v>00</v>
      </c>
      <c r="AK97" s="99" t="str">
        <f t="shared" si="86"/>
        <v>59</v>
      </c>
      <c r="AL97" s="101" t="str">
        <f t="shared" si="87"/>
        <v>平军</v>
      </c>
      <c r="AM97" s="102" t="str">
        <f t="shared" si="88"/>
        <v>0</v>
      </c>
      <c r="AN97" s="99" t="str">
        <f t="shared" si="89"/>
        <v>0</v>
      </c>
      <c r="AO97" s="108">
        <f t="shared" si="90"/>
        <v>0</v>
      </c>
      <c r="AP97" s="108">
        <f t="shared" si="91"/>
        <v>4</v>
      </c>
      <c r="AQ97" s="109">
        <f t="shared" si="92"/>
        <v>0</v>
      </c>
      <c r="AR97" s="110" t="str">
        <f t="shared" si="93"/>
        <v>3C</v>
      </c>
      <c r="AS97" s="211"/>
      <c r="AT97" s="111">
        <v>39</v>
      </c>
      <c r="AU97" s="213"/>
      <c r="AV97" s="111">
        <v>0</v>
      </c>
      <c r="DD97" s="70" t="str">
        <f>LOOKUP(C97,全武将名字!$B$3:$B$257,全武将名字!$B$3:$B$257)</f>
        <v>韩林儿</v>
      </c>
      <c r="DE97" s="70">
        <f t="shared" si="94"/>
        <v>1</v>
      </c>
    </row>
    <row r="98" spans="1:109">
      <c r="A98" s="59" t="str">
        <f t="shared" si="74"/>
        <v>5E</v>
      </c>
      <c r="B98" s="19">
        <v>94</v>
      </c>
      <c r="C98" s="19" t="s">
        <v>765</v>
      </c>
      <c r="D98" s="67" t="str">
        <f t="shared" si="75"/>
        <v>20DE</v>
      </c>
      <c r="E98" s="67">
        <f t="shared" si="95"/>
        <v>8414</v>
      </c>
      <c r="F98" s="67" t="str">
        <f t="shared" si="76"/>
        <v>93E6</v>
      </c>
      <c r="G98" s="67">
        <f t="shared" si="96"/>
        <v>37862</v>
      </c>
      <c r="H98" s="67" t="str">
        <f t="shared" si="77"/>
        <v>23DA</v>
      </c>
      <c r="I98" s="67">
        <f t="shared" si="97"/>
        <v>9178</v>
      </c>
      <c r="J98" s="79">
        <v>5</v>
      </c>
      <c r="K98" s="84" t="str">
        <f t="shared" si="78"/>
        <v>E6</v>
      </c>
      <c r="L98" s="79">
        <f t="shared" si="98"/>
        <v>230</v>
      </c>
      <c r="M98" s="84" t="str">
        <f t="shared" si="79"/>
        <v>93</v>
      </c>
      <c r="N98" s="79">
        <f t="shared" si="80"/>
        <v>147.8984375</v>
      </c>
      <c r="O98" s="211"/>
      <c r="P98" s="85">
        <f>LOOKUP(C98,全武将名字!$B$3:$B$257,全武将名字!$H$3:$H$257)</f>
        <v>89</v>
      </c>
      <c r="Q98" s="85">
        <f>LOOKUP(C98,全武将名字!$B$3:$B$257,全武将名字!$I$3:$I$257)</f>
        <v>50</v>
      </c>
      <c r="R98" s="85">
        <f>LOOKUP(C98,全武将名字!$B$3:$B$257,全武将名字!$J$3:$J$257)</f>
        <v>74</v>
      </c>
      <c r="S98" s="85">
        <f>LOOKUP(C98,全武将名字!$B$3:$B$257,全武将名字!$K$3:$K$257)</f>
        <v>56</v>
      </c>
      <c r="T98" s="79" t="s">
        <v>83</v>
      </c>
      <c r="U98" s="87" t="str">
        <f>LOOKUP(C98,武将属性排列!$C$1:$C$255,武将属性排列!$D$1:$D$255)</f>
        <v>在野</v>
      </c>
      <c r="V98" s="88">
        <f>LOOKUP(C98,武将属性排列!$C$1:$C$255,武将属性排列!$E$1:$E$255)</f>
        <v>85</v>
      </c>
      <c r="W98" s="88">
        <f>LOOKUP(C98,武将属性排列!$C$1:$C$255,武将属性排列!$F$1:$F$255)</f>
        <v>72</v>
      </c>
      <c r="X98" s="88">
        <f>LOOKUP(C98,武将属性排列!$C$1:$C$255,武将属性排列!$G$1:$G$255)</f>
        <v>81</v>
      </c>
      <c r="Y98" s="88">
        <f>LOOKUP(C98,武将属性排列!$C$1:$C$255,武将属性排列!$I$1:$I$255)</f>
        <v>89</v>
      </c>
      <c r="Z98" s="93">
        <f>LOOKUP(C98,武将属性排列!$C$1:$C$255,武将属性排列!$K$1:$K$255)</f>
        <v>1</v>
      </c>
      <c r="AA98" s="93">
        <f t="shared" si="100"/>
        <v>0</v>
      </c>
      <c r="AB98" s="88">
        <f>LOOKUP(C98,武将属性排列!$C$1:$C$255,武将属性排列!$O$1:$O$255)</f>
        <v>50</v>
      </c>
      <c r="AC98" s="94">
        <f t="shared" si="99"/>
        <v>265796</v>
      </c>
      <c r="AD98" s="94" t="str">
        <f t="shared" si="81"/>
        <v>40E44</v>
      </c>
      <c r="AE98" s="211"/>
      <c r="AF98" s="95">
        <f t="shared" si="101"/>
        <v>40</v>
      </c>
      <c r="AG98" s="99" t="str">
        <f t="shared" si="82"/>
        <v>55</v>
      </c>
      <c r="AH98" s="99" t="str">
        <f t="shared" si="83"/>
        <v>48</v>
      </c>
      <c r="AI98" s="99" t="str">
        <f t="shared" si="84"/>
        <v>51</v>
      </c>
      <c r="AJ98" s="84" t="str">
        <f t="shared" si="85"/>
        <v>00</v>
      </c>
      <c r="AK98" s="99" t="str">
        <f t="shared" si="86"/>
        <v>59</v>
      </c>
      <c r="AL98" s="101" t="str">
        <f t="shared" si="87"/>
        <v>水军</v>
      </c>
      <c r="AM98" s="102">
        <f t="shared" si="88"/>
        <v>1</v>
      </c>
      <c r="AN98" s="99" t="str">
        <f t="shared" si="89"/>
        <v>0</v>
      </c>
      <c r="AO98" s="108">
        <f t="shared" si="90"/>
        <v>0</v>
      </c>
      <c r="AP98" s="108">
        <f t="shared" si="91"/>
        <v>3</v>
      </c>
      <c r="AQ98" s="109">
        <f t="shared" si="92"/>
        <v>0</v>
      </c>
      <c r="AR98" s="110" t="str">
        <f t="shared" si="93"/>
        <v>32</v>
      </c>
      <c r="AS98" s="211"/>
      <c r="AT98" s="111">
        <v>39</v>
      </c>
      <c r="AU98" s="213"/>
      <c r="AV98" s="111">
        <v>14</v>
      </c>
      <c r="DD98" s="70" t="str">
        <f>LOOKUP(C98,全武将名字!$B$3:$B$257,全武将名字!$B$3:$B$257)</f>
        <v>陈也先</v>
      </c>
      <c r="DE98" s="70">
        <f t="shared" si="94"/>
        <v>1</v>
      </c>
    </row>
    <row r="99" spans="1:109">
      <c r="A99" s="59" t="str">
        <f t="shared" si="74"/>
        <v>5F</v>
      </c>
      <c r="B99" s="19">
        <v>95</v>
      </c>
      <c r="C99" s="19" t="s">
        <v>832</v>
      </c>
      <c r="D99" s="67" t="str">
        <f t="shared" si="75"/>
        <v>20E0</v>
      </c>
      <c r="E99" s="67">
        <f t="shared" si="95"/>
        <v>8416</v>
      </c>
      <c r="F99" s="67" t="str">
        <f t="shared" si="76"/>
        <v>93EB</v>
      </c>
      <c r="G99" s="67">
        <f t="shared" si="96"/>
        <v>37867</v>
      </c>
      <c r="H99" s="67" t="str">
        <f t="shared" si="77"/>
        <v>23DF</v>
      </c>
      <c r="I99" s="67">
        <f t="shared" si="97"/>
        <v>9183</v>
      </c>
      <c r="J99" s="79">
        <v>5</v>
      </c>
      <c r="K99" s="84" t="str">
        <f t="shared" si="78"/>
        <v>EB</v>
      </c>
      <c r="L99" s="79">
        <f t="shared" si="98"/>
        <v>235</v>
      </c>
      <c r="M99" s="84" t="str">
        <f t="shared" si="79"/>
        <v>93</v>
      </c>
      <c r="N99" s="79">
        <f t="shared" si="80"/>
        <v>147.91796875</v>
      </c>
      <c r="O99" s="211"/>
      <c r="P99" s="85" t="str">
        <f>LOOKUP(C99,全武将名字!$B$3:$B$257,全武将名字!$H$3:$H$257)</f>
        <v>FC</v>
      </c>
      <c r="Q99" s="85">
        <f>LOOKUP(C99,全武将名字!$B$3:$B$257,全武将名字!$I$3:$I$257)</f>
        <v>76</v>
      </c>
      <c r="R99" s="85">
        <f>LOOKUP(C99,全武将名字!$B$3:$B$257,全武将名字!$J$3:$J$257)</f>
        <v>58</v>
      </c>
      <c r="S99" s="85" t="str">
        <f>LOOKUP(C99,全武将名字!$B$3:$B$257,全武将名字!$K$3:$K$257)</f>
        <v>FF</v>
      </c>
      <c r="T99" s="79" t="s">
        <v>83</v>
      </c>
      <c r="U99" s="87" t="str">
        <f>LOOKUP(C99,武将属性排列!$C$1:$C$255,武将属性排列!$D$1:$D$255)</f>
        <v>在野</v>
      </c>
      <c r="V99" s="88">
        <f>LOOKUP(C99,武将属性排列!$C$1:$C$255,武将属性排列!$E$1:$E$255)</f>
        <v>92</v>
      </c>
      <c r="W99" s="88">
        <f>LOOKUP(C99,武将属性排列!$C$1:$C$255,武将属性排列!$F$1:$F$255)</f>
        <v>92</v>
      </c>
      <c r="X99" s="88">
        <f>LOOKUP(C99,武将属性排列!$C$1:$C$255,武将属性排列!$G$1:$G$255)</f>
        <v>87</v>
      </c>
      <c r="Y99" s="88">
        <f>LOOKUP(C99,武将属性排列!$C$1:$C$255,武将属性排列!$I$1:$I$255)</f>
        <v>89</v>
      </c>
      <c r="Z99" s="93">
        <f>LOOKUP(C99,武将属性排列!$C$1:$C$255,武将属性排列!$K$1:$K$255)</f>
        <v>2</v>
      </c>
      <c r="AA99" s="93">
        <f t="shared" si="100"/>
        <v>0</v>
      </c>
      <c r="AB99" s="88">
        <f>LOOKUP(C99,武将属性排列!$C$1:$C$255,武将属性排列!$O$1:$O$255)</f>
        <v>71</v>
      </c>
      <c r="AC99" s="94">
        <f t="shared" si="99"/>
        <v>265804</v>
      </c>
      <c r="AD99" s="94" t="str">
        <f t="shared" si="81"/>
        <v>40E4C</v>
      </c>
      <c r="AE99" s="211"/>
      <c r="AF99" s="95">
        <f t="shared" si="101"/>
        <v>40</v>
      </c>
      <c r="AG99" s="99" t="str">
        <f t="shared" si="82"/>
        <v>5C</v>
      </c>
      <c r="AH99" s="99" t="str">
        <f t="shared" si="83"/>
        <v>5C</v>
      </c>
      <c r="AI99" s="99" t="str">
        <f t="shared" si="84"/>
        <v>57</v>
      </c>
      <c r="AJ99" s="84" t="str">
        <f t="shared" si="85"/>
        <v>00</v>
      </c>
      <c r="AK99" s="99" t="str">
        <f t="shared" si="86"/>
        <v>59</v>
      </c>
      <c r="AL99" s="101" t="str">
        <f t="shared" si="87"/>
        <v>山军</v>
      </c>
      <c r="AM99" s="102">
        <f t="shared" si="88"/>
        <v>2</v>
      </c>
      <c r="AN99" s="99" t="str">
        <f t="shared" si="89"/>
        <v>0</v>
      </c>
      <c r="AO99" s="108">
        <f t="shared" si="90"/>
        <v>0</v>
      </c>
      <c r="AP99" s="108">
        <f t="shared" si="91"/>
        <v>3</v>
      </c>
      <c r="AQ99" s="109">
        <f t="shared" si="92"/>
        <v>0</v>
      </c>
      <c r="AR99" s="110" t="str">
        <f t="shared" si="93"/>
        <v>47</v>
      </c>
      <c r="AS99" s="211"/>
      <c r="AT99" s="111">
        <v>39</v>
      </c>
      <c r="AU99" s="213"/>
      <c r="AV99" s="111">
        <v>28</v>
      </c>
      <c r="DD99" s="70" t="str">
        <f>LOOKUP(C99,全武将名字!$B$3:$B$257,全武将名字!$B$3:$B$257)</f>
        <v>蓝玉</v>
      </c>
      <c r="DE99" s="70">
        <f t="shared" si="94"/>
        <v>1</v>
      </c>
    </row>
    <row r="100" spans="1:109">
      <c r="A100" s="59" t="str">
        <f t="shared" si="74"/>
        <v>60</v>
      </c>
      <c r="B100" s="19">
        <v>96</v>
      </c>
      <c r="C100" s="19" t="s">
        <v>891</v>
      </c>
      <c r="D100" s="67" t="str">
        <f t="shared" si="75"/>
        <v>20E2</v>
      </c>
      <c r="E100" s="67">
        <f t="shared" si="95"/>
        <v>8418</v>
      </c>
      <c r="F100" s="67" t="str">
        <f t="shared" si="76"/>
        <v>93F0</v>
      </c>
      <c r="G100" s="67">
        <f t="shared" si="96"/>
        <v>37872</v>
      </c>
      <c r="H100" s="67" t="str">
        <f t="shared" si="77"/>
        <v>23E4</v>
      </c>
      <c r="I100" s="67">
        <f t="shared" si="97"/>
        <v>9188</v>
      </c>
      <c r="J100" s="79">
        <v>5</v>
      </c>
      <c r="K100" s="84" t="str">
        <f t="shared" si="78"/>
        <v>F0</v>
      </c>
      <c r="L100" s="79">
        <f t="shared" si="98"/>
        <v>240</v>
      </c>
      <c r="M100" s="84" t="str">
        <f t="shared" si="79"/>
        <v>93</v>
      </c>
      <c r="N100" s="79">
        <f t="shared" si="80"/>
        <v>147.9375</v>
      </c>
      <c r="O100" s="211"/>
      <c r="P100" s="85">
        <f>LOOKUP(C100,全武将名字!$B$3:$B$257,全武将名字!$H$3:$H$257)</f>
        <v>99</v>
      </c>
      <c r="Q100" s="85">
        <f>LOOKUP(C100,全武将名字!$B$3:$B$257,全武将名字!$I$3:$I$257)</f>
        <v>58</v>
      </c>
      <c r="R100" s="85" t="str">
        <f>LOOKUP(C100,全武将名字!$B$3:$B$257,全武将名字!$J$3:$J$257)</f>
        <v>5A</v>
      </c>
      <c r="S100" s="85">
        <f>LOOKUP(C100,全武将名字!$B$3:$B$257,全武将名字!$K$3:$K$257)</f>
        <v>78</v>
      </c>
      <c r="T100" s="79" t="s">
        <v>83</v>
      </c>
      <c r="U100" s="87" t="str">
        <f>LOOKUP(C100,武将属性排列!$C$1:$C$255,武将属性排列!$D$1:$D$255)</f>
        <v>在野</v>
      </c>
      <c r="V100" s="88">
        <f>LOOKUP(C100,武将属性排列!$C$1:$C$255,武将属性排列!$E$1:$E$255)</f>
        <v>67</v>
      </c>
      <c r="W100" s="88">
        <f>LOOKUP(C100,武将属性排列!$C$1:$C$255,武将属性排列!$F$1:$F$255)</f>
        <v>72</v>
      </c>
      <c r="X100" s="88">
        <f>LOOKUP(C100,武将属性排列!$C$1:$C$255,武将属性排列!$G$1:$G$255)</f>
        <v>52</v>
      </c>
      <c r="Y100" s="88">
        <f>LOOKUP(C100,武将属性排列!$C$1:$C$255,武将属性排列!$I$1:$I$255)</f>
        <v>89</v>
      </c>
      <c r="Z100" s="93">
        <f>LOOKUP(C100,武将属性排列!$C$1:$C$255,武将属性排列!$K$1:$K$255)</f>
        <v>0</v>
      </c>
      <c r="AA100" s="93">
        <f t="shared" si="100"/>
        <v>0</v>
      </c>
      <c r="AB100" s="88">
        <f>LOOKUP(C100,武将属性排列!$C$1:$C$255,武将属性排列!$O$1:$O$255)</f>
        <v>67</v>
      </c>
      <c r="AC100" s="94">
        <f t="shared" si="99"/>
        <v>265812</v>
      </c>
      <c r="AD100" s="94" t="str">
        <f t="shared" si="81"/>
        <v>40E54</v>
      </c>
      <c r="AE100" s="211"/>
      <c r="AF100" s="95">
        <f t="shared" si="101"/>
        <v>40</v>
      </c>
      <c r="AG100" s="99" t="str">
        <f t="shared" si="82"/>
        <v>43</v>
      </c>
      <c r="AH100" s="99" t="str">
        <f t="shared" si="83"/>
        <v>48</v>
      </c>
      <c r="AI100" s="99" t="str">
        <f t="shared" si="84"/>
        <v>34</v>
      </c>
      <c r="AJ100" s="84" t="str">
        <f t="shared" si="85"/>
        <v>00</v>
      </c>
      <c r="AK100" s="99" t="str">
        <f t="shared" si="86"/>
        <v>59</v>
      </c>
      <c r="AL100" s="101" t="str">
        <f t="shared" si="87"/>
        <v>平军</v>
      </c>
      <c r="AM100" s="102" t="str">
        <f t="shared" si="88"/>
        <v>0</v>
      </c>
      <c r="AN100" s="99" t="str">
        <f t="shared" si="89"/>
        <v>0</v>
      </c>
      <c r="AO100" s="108">
        <f t="shared" si="90"/>
        <v>0</v>
      </c>
      <c r="AP100" s="108">
        <f t="shared" si="91"/>
        <v>4</v>
      </c>
      <c r="AQ100" s="109">
        <f t="shared" si="92"/>
        <v>0</v>
      </c>
      <c r="AR100" s="110" t="str">
        <f t="shared" si="93"/>
        <v>43</v>
      </c>
      <c r="AS100" s="211"/>
      <c r="AT100" s="111" t="s">
        <v>255</v>
      </c>
      <c r="AU100" s="213"/>
      <c r="AV100" s="111">
        <v>0</v>
      </c>
      <c r="DD100" s="70" t="str">
        <f>LOOKUP(C100,全武将名字!$B$3:$B$257,全武将名字!$B$3:$B$257)</f>
        <v>苏振奎</v>
      </c>
      <c r="DE100" s="70">
        <f t="shared" si="94"/>
        <v>1</v>
      </c>
    </row>
    <row r="101" spans="1:109">
      <c r="A101" s="59" t="str">
        <f t="shared" si="74"/>
        <v>61</v>
      </c>
      <c r="B101" s="19">
        <v>97</v>
      </c>
      <c r="C101" s="19" t="s">
        <v>932</v>
      </c>
      <c r="D101" s="67" t="str">
        <f t="shared" si="75"/>
        <v>20E4</v>
      </c>
      <c r="E101" s="67">
        <f t="shared" si="95"/>
        <v>8420</v>
      </c>
      <c r="F101" s="67" t="str">
        <f t="shared" si="76"/>
        <v>93F5</v>
      </c>
      <c r="G101" s="67">
        <f t="shared" si="96"/>
        <v>37877</v>
      </c>
      <c r="H101" s="67" t="str">
        <f t="shared" si="77"/>
        <v>23E9</v>
      </c>
      <c r="I101" s="67">
        <f t="shared" si="97"/>
        <v>9193</v>
      </c>
      <c r="J101" s="79">
        <v>5</v>
      </c>
      <c r="K101" s="84" t="str">
        <f t="shared" si="78"/>
        <v>F5</v>
      </c>
      <c r="L101" s="79">
        <f t="shared" si="98"/>
        <v>245</v>
      </c>
      <c r="M101" s="84" t="str">
        <f t="shared" si="79"/>
        <v>93</v>
      </c>
      <c r="N101" s="79">
        <f t="shared" si="80"/>
        <v>147.95703125</v>
      </c>
      <c r="O101" s="211"/>
      <c r="P101" s="85" t="str">
        <f>LOOKUP(C101,全武将名字!$B$3:$B$257,全武将名字!$H$3:$H$257)</f>
        <v>FA</v>
      </c>
      <c r="Q101" s="85">
        <f>LOOKUP(C101,全武将名字!$B$3:$B$257,全武将名字!$I$3:$I$257)</f>
        <v>74</v>
      </c>
      <c r="R101" s="85">
        <f>LOOKUP(C101,全武将名字!$B$3:$B$257,全武将名字!$J$3:$J$257)</f>
        <v>76</v>
      </c>
      <c r="S101" s="85">
        <f>LOOKUP(C101,全武将名字!$B$3:$B$257,全武将名字!$K$3:$K$257)</f>
        <v>58</v>
      </c>
      <c r="T101" s="79" t="s">
        <v>83</v>
      </c>
      <c r="U101" s="87" t="str">
        <f>LOOKUP(C101,武将属性排列!$C$1:$C$255,武将属性排列!$D$1:$D$255)</f>
        <v>在野</v>
      </c>
      <c r="V101" s="88">
        <f>LOOKUP(C101,武将属性排列!$C$1:$C$255,武将属性排列!$E$1:$E$255)</f>
        <v>42</v>
      </c>
      <c r="W101" s="88">
        <f>LOOKUP(C101,武将属性排列!$C$1:$C$255,武将属性排列!$F$1:$F$255)</f>
        <v>68</v>
      </c>
      <c r="X101" s="88">
        <f>LOOKUP(C101,武将属性排列!$C$1:$C$255,武将属性排列!$G$1:$G$255)</f>
        <v>33</v>
      </c>
      <c r="Y101" s="88">
        <f>LOOKUP(C101,武将属性排列!$C$1:$C$255,武将属性排列!$I$1:$I$255)</f>
        <v>89</v>
      </c>
      <c r="Z101" s="93">
        <f>LOOKUP(C101,武将属性排列!$C$1:$C$255,武将属性排列!$K$1:$K$255)</f>
        <v>0</v>
      </c>
      <c r="AA101" s="93">
        <f t="shared" si="100"/>
        <v>0</v>
      </c>
      <c r="AB101" s="88">
        <f>LOOKUP(C101,武将属性排列!$C$1:$C$255,武将属性排列!$O$1:$O$255)</f>
        <v>75</v>
      </c>
      <c r="AC101" s="94">
        <f t="shared" si="99"/>
        <v>265820</v>
      </c>
      <c r="AD101" s="94" t="str">
        <f t="shared" si="81"/>
        <v>40E5C</v>
      </c>
      <c r="AE101" s="211"/>
      <c r="AF101" s="95">
        <f t="shared" si="101"/>
        <v>40</v>
      </c>
      <c r="AG101" s="99" t="str">
        <f t="shared" si="82"/>
        <v>2A</v>
      </c>
      <c r="AH101" s="99" t="str">
        <f t="shared" si="83"/>
        <v>44</v>
      </c>
      <c r="AI101" s="99" t="str">
        <f t="shared" si="84"/>
        <v>21</v>
      </c>
      <c r="AJ101" s="84" t="str">
        <f t="shared" si="85"/>
        <v>00</v>
      </c>
      <c r="AK101" s="99" t="str">
        <f t="shared" si="86"/>
        <v>59</v>
      </c>
      <c r="AL101" s="101" t="str">
        <f t="shared" si="87"/>
        <v>平军</v>
      </c>
      <c r="AM101" s="102" t="str">
        <f t="shared" si="88"/>
        <v>0</v>
      </c>
      <c r="AN101" s="99" t="str">
        <f t="shared" si="89"/>
        <v>0</v>
      </c>
      <c r="AO101" s="108">
        <f t="shared" si="90"/>
        <v>0</v>
      </c>
      <c r="AP101" s="108">
        <f t="shared" si="91"/>
        <v>4</v>
      </c>
      <c r="AQ101" s="109">
        <f t="shared" si="92"/>
        <v>0</v>
      </c>
      <c r="AR101" s="110" t="str">
        <f t="shared" si="93"/>
        <v>4B</v>
      </c>
      <c r="AS101" s="211"/>
      <c r="AT101" s="111" t="s">
        <v>255</v>
      </c>
      <c r="AU101" s="213"/>
      <c r="AV101" s="111">
        <v>14</v>
      </c>
      <c r="DD101" s="70" t="str">
        <f>LOOKUP(C101,全武将名字!$B$3:$B$257,全武将名字!$B$3:$B$257)</f>
        <v>杨文裕</v>
      </c>
      <c r="DE101" s="70">
        <f t="shared" si="94"/>
        <v>1</v>
      </c>
    </row>
    <row r="102" spans="1:109">
      <c r="A102" s="59" t="str">
        <f t="shared" si="74"/>
        <v>62</v>
      </c>
      <c r="B102" s="19">
        <v>98</v>
      </c>
      <c r="C102" s="19" t="s">
        <v>834</v>
      </c>
      <c r="D102" s="67" t="str">
        <f t="shared" si="75"/>
        <v>20E6</v>
      </c>
      <c r="E102" s="67">
        <f t="shared" si="95"/>
        <v>8422</v>
      </c>
      <c r="F102" s="67" t="str">
        <f t="shared" si="76"/>
        <v>93FA</v>
      </c>
      <c r="G102" s="67">
        <f t="shared" si="96"/>
        <v>37882</v>
      </c>
      <c r="H102" s="67" t="str">
        <f t="shared" si="77"/>
        <v>23EE</v>
      </c>
      <c r="I102" s="67">
        <f t="shared" si="97"/>
        <v>9198</v>
      </c>
      <c r="J102" s="79">
        <v>5</v>
      </c>
      <c r="K102" s="84" t="str">
        <f t="shared" si="78"/>
        <v>FA</v>
      </c>
      <c r="L102" s="79">
        <f t="shared" si="98"/>
        <v>250</v>
      </c>
      <c r="M102" s="84" t="str">
        <f t="shared" si="79"/>
        <v>93</v>
      </c>
      <c r="N102" s="79">
        <f t="shared" si="80"/>
        <v>147.9765625</v>
      </c>
      <c r="O102" s="211"/>
      <c r="P102" s="85">
        <f>LOOKUP(C102,全武将名字!$B$3:$B$257,全武将名字!$H$3:$H$257)</f>
        <v>91</v>
      </c>
      <c r="Q102" s="85">
        <f>LOOKUP(C102,全武将名字!$B$3:$B$257,全武将名字!$I$3:$I$257)</f>
        <v>50</v>
      </c>
      <c r="R102" s="85">
        <f>LOOKUP(C102,全武将名字!$B$3:$B$257,全武将名字!$J$3:$J$257)</f>
        <v>72</v>
      </c>
      <c r="S102" s="85">
        <f>LOOKUP(C102,全武将名字!$B$3:$B$257,全武将名字!$K$3:$K$257)</f>
        <v>54</v>
      </c>
      <c r="T102" s="79" t="s">
        <v>83</v>
      </c>
      <c r="U102" s="87" t="str">
        <f>LOOKUP(C102,武将属性排列!$C$1:$C$255,武将属性排列!$D$1:$D$255)</f>
        <v>在野</v>
      </c>
      <c r="V102" s="88">
        <f>LOOKUP(C102,武将属性排列!$C$1:$C$255,武将属性排列!$E$1:$E$255)</f>
        <v>85</v>
      </c>
      <c r="W102" s="88">
        <f>LOOKUP(C102,武将属性排列!$C$1:$C$255,武将属性排列!$F$1:$F$255)</f>
        <v>63</v>
      </c>
      <c r="X102" s="88">
        <f>LOOKUP(C102,武将属性排列!$C$1:$C$255,武将属性排列!$G$1:$G$255)</f>
        <v>78</v>
      </c>
      <c r="Y102" s="88">
        <f>LOOKUP(C102,武将属性排列!$C$1:$C$255,武将属性排列!$I$1:$I$255)</f>
        <v>89</v>
      </c>
      <c r="Z102" s="93">
        <f>LOOKUP(C102,武将属性排列!$C$1:$C$255,武将属性排列!$K$1:$K$255)</f>
        <v>2</v>
      </c>
      <c r="AA102" s="93">
        <f t="shared" si="100"/>
        <v>0</v>
      </c>
      <c r="AB102" s="88">
        <f>LOOKUP(C102,武将属性排列!$C$1:$C$255,武将属性排列!$O$1:$O$255)</f>
        <v>84</v>
      </c>
      <c r="AC102" s="94">
        <f t="shared" si="99"/>
        <v>265828</v>
      </c>
      <c r="AD102" s="94" t="str">
        <f t="shared" si="81"/>
        <v>40E64</v>
      </c>
      <c r="AE102" s="211"/>
      <c r="AF102" s="95">
        <f t="shared" si="101"/>
        <v>40</v>
      </c>
      <c r="AG102" s="99" t="str">
        <f t="shared" si="82"/>
        <v>55</v>
      </c>
      <c r="AH102" s="99" t="str">
        <f t="shared" si="83"/>
        <v>3F</v>
      </c>
      <c r="AI102" s="99" t="str">
        <f t="shared" si="84"/>
        <v>4E</v>
      </c>
      <c r="AJ102" s="84" t="str">
        <f t="shared" si="85"/>
        <v>00</v>
      </c>
      <c r="AK102" s="99" t="str">
        <f t="shared" si="86"/>
        <v>59</v>
      </c>
      <c r="AL102" s="101" t="str">
        <f t="shared" si="87"/>
        <v>山军</v>
      </c>
      <c r="AM102" s="102">
        <f t="shared" si="88"/>
        <v>2</v>
      </c>
      <c r="AN102" s="99" t="str">
        <f t="shared" si="89"/>
        <v>0</v>
      </c>
      <c r="AO102" s="108">
        <f t="shared" si="90"/>
        <v>0</v>
      </c>
      <c r="AP102" s="108">
        <f t="shared" si="91"/>
        <v>4</v>
      </c>
      <c r="AQ102" s="109">
        <f t="shared" si="92"/>
        <v>0</v>
      </c>
      <c r="AR102" s="110" t="str">
        <f t="shared" si="93"/>
        <v>54</v>
      </c>
      <c r="AS102" s="211"/>
      <c r="AT102" s="111" t="s">
        <v>255</v>
      </c>
      <c r="AU102" s="213"/>
      <c r="AV102" s="111">
        <v>28</v>
      </c>
      <c r="DD102" s="70" t="str">
        <f>LOOKUP(C102,全武将名字!$B$3:$B$257,全武将名字!$B$3:$B$257)</f>
        <v>李察罕</v>
      </c>
      <c r="DE102" s="70">
        <f t="shared" si="94"/>
        <v>1</v>
      </c>
    </row>
    <row r="103" spans="1:109">
      <c r="A103" s="59" t="str">
        <f t="shared" si="74"/>
        <v>63</v>
      </c>
      <c r="B103" s="19">
        <v>99</v>
      </c>
      <c r="C103" s="19" t="s">
        <v>976</v>
      </c>
      <c r="D103" s="67" t="str">
        <f t="shared" si="75"/>
        <v>20E8</v>
      </c>
      <c r="E103" s="67">
        <f t="shared" si="95"/>
        <v>8424</v>
      </c>
      <c r="F103" s="67" t="str">
        <f t="shared" si="76"/>
        <v>93FF</v>
      </c>
      <c r="G103" s="67">
        <f t="shared" si="96"/>
        <v>37887</v>
      </c>
      <c r="H103" s="67" t="str">
        <f t="shared" si="77"/>
        <v>23F3</v>
      </c>
      <c r="I103" s="67">
        <f t="shared" si="97"/>
        <v>9203</v>
      </c>
      <c r="J103" s="79">
        <v>5</v>
      </c>
      <c r="K103" s="84" t="str">
        <f t="shared" si="78"/>
        <v>FF</v>
      </c>
      <c r="L103" s="79">
        <f t="shared" si="98"/>
        <v>255</v>
      </c>
      <c r="M103" s="84" t="str">
        <f t="shared" si="79"/>
        <v>93</v>
      </c>
      <c r="N103" s="79">
        <f t="shared" si="80"/>
        <v>147.99609375</v>
      </c>
      <c r="O103" s="211"/>
      <c r="P103" s="85" t="str">
        <f>LOOKUP(C103,全武将名字!$B$3:$B$257,全武将名字!$H$3:$H$257)</f>
        <v>ED</v>
      </c>
      <c r="Q103" s="85" t="str">
        <f>LOOKUP(C103,全武将名字!$B$3:$B$257,全武将名字!$I$3:$I$257)</f>
        <v>5E</v>
      </c>
      <c r="R103" s="85" t="str">
        <f>LOOKUP(C103,全武将名字!$B$3:$B$257,全武将名字!$J$3:$J$257)</f>
        <v>7C</v>
      </c>
      <c r="S103" s="85" t="str">
        <f>LOOKUP(C103,全武将名字!$B$3:$B$257,全武将名字!$K$3:$K$257)</f>
        <v>FF</v>
      </c>
      <c r="T103" s="79" t="s">
        <v>83</v>
      </c>
      <c r="U103" s="87" t="str">
        <f>LOOKUP(C103,武将属性排列!$C$1:$C$255,武将属性排列!$D$1:$D$255)</f>
        <v>在野</v>
      </c>
      <c r="V103" s="88">
        <f>LOOKUP(C103,武将属性排列!$C$1:$C$255,武将属性排列!$E$1:$E$255)</f>
        <v>25</v>
      </c>
      <c r="W103" s="88">
        <f>LOOKUP(C103,武将属性排列!$C$1:$C$255,武将属性排列!$F$1:$F$255)</f>
        <v>60</v>
      </c>
      <c r="X103" s="88">
        <f>LOOKUP(C103,武将属性排列!$C$1:$C$255,武将属性排列!$G$1:$G$255)</f>
        <v>34</v>
      </c>
      <c r="Y103" s="88">
        <f>LOOKUP(C103,武将属性排列!$C$1:$C$255,武将属性排列!$I$1:$I$255)</f>
        <v>89</v>
      </c>
      <c r="Z103" s="93">
        <f>LOOKUP(C103,武将属性排列!$C$1:$C$255,武将属性排列!$K$1:$K$255)</f>
        <v>0</v>
      </c>
      <c r="AA103" s="93">
        <f t="shared" si="100"/>
        <v>0</v>
      </c>
      <c r="AB103" s="88">
        <f>LOOKUP(C103,武将属性排列!$C$1:$C$255,武将属性排列!$O$1:$O$255)</f>
        <v>73</v>
      </c>
      <c r="AC103" s="94">
        <f t="shared" si="99"/>
        <v>265836</v>
      </c>
      <c r="AD103" s="94" t="str">
        <f t="shared" si="81"/>
        <v>40E6C</v>
      </c>
      <c r="AE103" s="211"/>
      <c r="AF103" s="95">
        <f t="shared" si="101"/>
        <v>40</v>
      </c>
      <c r="AG103" s="99" t="str">
        <f t="shared" si="82"/>
        <v>19</v>
      </c>
      <c r="AH103" s="99" t="str">
        <f t="shared" si="83"/>
        <v>3C</v>
      </c>
      <c r="AI103" s="99" t="str">
        <f t="shared" si="84"/>
        <v>22</v>
      </c>
      <c r="AJ103" s="84" t="str">
        <f t="shared" si="85"/>
        <v>00</v>
      </c>
      <c r="AK103" s="99" t="str">
        <f t="shared" si="86"/>
        <v>59</v>
      </c>
      <c r="AL103" s="101" t="str">
        <f t="shared" si="87"/>
        <v>平军</v>
      </c>
      <c r="AM103" s="102" t="str">
        <f t="shared" si="88"/>
        <v>0</v>
      </c>
      <c r="AN103" s="99" t="str">
        <f t="shared" si="89"/>
        <v>0</v>
      </c>
      <c r="AO103" s="108">
        <f t="shared" si="90"/>
        <v>0</v>
      </c>
      <c r="AP103" s="108">
        <f t="shared" si="91"/>
        <v>4</v>
      </c>
      <c r="AQ103" s="109">
        <f t="shared" si="92"/>
        <v>0</v>
      </c>
      <c r="AR103" s="110" t="str">
        <f t="shared" si="93"/>
        <v>49</v>
      </c>
      <c r="AS103" s="211"/>
      <c r="AT103" s="111" t="s">
        <v>259</v>
      </c>
      <c r="AU103" s="213"/>
      <c r="AV103" s="111">
        <v>0</v>
      </c>
      <c r="DD103" s="70" t="str">
        <f>LOOKUP(C103,全武将名字!$B$3:$B$257,全武将名字!$B$3:$B$257)</f>
        <v>朱标</v>
      </c>
      <c r="DE103" s="70">
        <f t="shared" si="94"/>
        <v>1</v>
      </c>
    </row>
    <row r="104" spans="1:109">
      <c r="A104" s="59" t="str">
        <f t="shared" si="74"/>
        <v>64</v>
      </c>
      <c r="B104" s="19">
        <v>100</v>
      </c>
      <c r="C104" s="27" t="s">
        <v>877</v>
      </c>
      <c r="D104" s="67" t="str">
        <f t="shared" si="75"/>
        <v>20EA</v>
      </c>
      <c r="E104" s="67">
        <f t="shared" si="95"/>
        <v>8426</v>
      </c>
      <c r="F104" s="67" t="str">
        <f t="shared" si="76"/>
        <v>9404</v>
      </c>
      <c r="G104" s="67">
        <f t="shared" si="96"/>
        <v>37892</v>
      </c>
      <c r="H104" s="67" t="str">
        <f t="shared" si="77"/>
        <v>23F8</v>
      </c>
      <c r="I104" s="67">
        <f t="shared" si="97"/>
        <v>9208</v>
      </c>
      <c r="J104" s="79">
        <v>5</v>
      </c>
      <c r="K104" s="84" t="str">
        <f t="shared" si="78"/>
        <v>04</v>
      </c>
      <c r="L104" s="79">
        <f t="shared" si="98"/>
        <v>4</v>
      </c>
      <c r="M104" s="84" t="str">
        <f t="shared" si="79"/>
        <v>94</v>
      </c>
      <c r="N104" s="79">
        <f t="shared" si="80"/>
        <v>148.015625</v>
      </c>
      <c r="O104" s="211"/>
      <c r="P104" s="85">
        <f>LOOKUP(C104,全武将名字!$B$3:$B$257,全武将名字!$H$3:$H$257)</f>
        <v>96</v>
      </c>
      <c r="Q104" s="85">
        <f>LOOKUP(C104,全武将名字!$B$3:$B$257,全武将名字!$I$3:$I$257)</f>
        <v>76</v>
      </c>
      <c r="R104" s="85">
        <f>LOOKUP(C104,全武将名字!$B$3:$B$257,全武将名字!$J$3:$J$257)</f>
        <v>58</v>
      </c>
      <c r="S104" s="85" t="str">
        <f>LOOKUP(C104,全武将名字!$B$3:$B$257,全武将名字!$K$3:$K$257)</f>
        <v>5A</v>
      </c>
      <c r="T104" s="79" t="s">
        <v>83</v>
      </c>
      <c r="U104" s="87" t="str">
        <f>LOOKUP(C104,武将属性排列!$C$1:$C$255,武将属性排列!$D$1:$D$255)</f>
        <v>在野</v>
      </c>
      <c r="V104" s="88">
        <f>LOOKUP(C104,武将属性排列!$C$1:$C$255,武将属性排列!$E$1:$E$255)</f>
        <v>60</v>
      </c>
      <c r="W104" s="88">
        <f>LOOKUP(C104,武将属性排列!$C$1:$C$255,武将属性排列!$F$1:$F$255)</f>
        <v>83</v>
      </c>
      <c r="X104" s="88">
        <f>LOOKUP(C104,武将属性排列!$C$1:$C$255,武将属性排列!$G$1:$G$255)</f>
        <v>39</v>
      </c>
      <c r="Y104" s="88">
        <f>LOOKUP(C104,武将属性排列!$C$1:$C$255,武将属性排列!$I$1:$I$255)</f>
        <v>89</v>
      </c>
      <c r="Z104" s="93">
        <f>LOOKUP(C104,武将属性排列!$C$1:$C$255,武将属性排列!$K$1:$K$255)</f>
        <v>1</v>
      </c>
      <c r="AA104" s="93">
        <f t="shared" si="100"/>
        <v>0</v>
      </c>
      <c r="AB104" s="88">
        <f>LOOKUP(C104,武将属性排列!$C$1:$C$255,武将属性排列!$O$1:$O$255)</f>
        <v>67</v>
      </c>
      <c r="AC104" s="94">
        <f t="shared" si="99"/>
        <v>265844</v>
      </c>
      <c r="AD104" s="94" t="str">
        <f t="shared" si="81"/>
        <v>40E74</v>
      </c>
      <c r="AE104" s="211"/>
      <c r="AF104" s="95">
        <f t="shared" si="101"/>
        <v>40</v>
      </c>
      <c r="AG104" s="99" t="str">
        <f t="shared" si="82"/>
        <v>3C</v>
      </c>
      <c r="AH104" s="99" t="str">
        <f t="shared" si="83"/>
        <v>53</v>
      </c>
      <c r="AI104" s="99" t="str">
        <f t="shared" si="84"/>
        <v>27</v>
      </c>
      <c r="AJ104" s="84" t="str">
        <f t="shared" si="85"/>
        <v>00</v>
      </c>
      <c r="AK104" s="99" t="str">
        <f t="shared" si="86"/>
        <v>59</v>
      </c>
      <c r="AL104" s="101" t="str">
        <f t="shared" si="87"/>
        <v>水军</v>
      </c>
      <c r="AM104" s="102">
        <f t="shared" si="88"/>
        <v>1</v>
      </c>
      <c r="AN104" s="99" t="str">
        <f t="shared" si="89"/>
        <v>0</v>
      </c>
      <c r="AO104" s="108">
        <f t="shared" si="90"/>
        <v>0</v>
      </c>
      <c r="AP104" s="108">
        <f t="shared" si="91"/>
        <v>4</v>
      </c>
      <c r="AQ104" s="109">
        <f t="shared" si="92"/>
        <v>0</v>
      </c>
      <c r="AR104" s="110" t="str">
        <f t="shared" si="93"/>
        <v>43</v>
      </c>
      <c r="AS104" s="211"/>
      <c r="AT104" s="111" t="s">
        <v>259</v>
      </c>
      <c r="AU104" s="213"/>
      <c r="AV104" s="111">
        <v>14</v>
      </c>
      <c r="DD104" s="70" t="str">
        <f>LOOKUP(C104,全武将名字!$B$3:$B$257,全武将名字!$B$3:$B$257)</f>
        <v>潘元明</v>
      </c>
      <c r="DE104" s="70">
        <f t="shared" si="94"/>
        <v>1</v>
      </c>
    </row>
    <row r="105" spans="1:109">
      <c r="A105" s="59" t="str">
        <f t="shared" ref="A105:A168" si="102">DEC2HEX(B105)</f>
        <v>65</v>
      </c>
      <c r="B105" s="19">
        <v>101</v>
      </c>
      <c r="C105" s="19" t="s">
        <v>758</v>
      </c>
      <c r="D105" s="67" t="str">
        <f t="shared" si="75"/>
        <v>20EC</v>
      </c>
      <c r="E105" s="67">
        <f t="shared" si="95"/>
        <v>8428</v>
      </c>
      <c r="F105" s="67" t="str">
        <f t="shared" si="76"/>
        <v>9409</v>
      </c>
      <c r="G105" s="67">
        <f t="shared" si="96"/>
        <v>37897</v>
      </c>
      <c r="H105" s="67" t="str">
        <f t="shared" si="77"/>
        <v>23FD</v>
      </c>
      <c r="I105" s="67">
        <f t="shared" si="97"/>
        <v>9213</v>
      </c>
      <c r="J105" s="79">
        <v>5</v>
      </c>
      <c r="K105" s="84" t="str">
        <f t="shared" si="78"/>
        <v>09</v>
      </c>
      <c r="L105" s="79">
        <f t="shared" si="98"/>
        <v>9</v>
      </c>
      <c r="M105" s="84" t="str">
        <f t="shared" si="79"/>
        <v>94</v>
      </c>
      <c r="N105" s="79">
        <f t="shared" si="80"/>
        <v>148.03515625</v>
      </c>
      <c r="O105" s="211"/>
      <c r="P105" s="85">
        <f>LOOKUP(C105,全武将名字!$B$3:$B$257,全武将名字!$H$3:$H$257)</f>
        <v>88</v>
      </c>
      <c r="Q105" s="85">
        <f>LOOKUP(C105,全武将名字!$B$3:$B$257,全武将名字!$I$3:$I$257)</f>
        <v>58</v>
      </c>
      <c r="R105" s="85" t="str">
        <f>LOOKUP(C105,全武将名字!$B$3:$B$257,全武将名字!$J$3:$J$257)</f>
        <v>5C</v>
      </c>
      <c r="S105" s="85" t="str">
        <f>LOOKUP(C105,全武将名字!$B$3:$B$257,全武将名字!$K$3:$K$257)</f>
        <v>FF</v>
      </c>
      <c r="T105" s="79" t="s">
        <v>83</v>
      </c>
      <c r="U105" s="87" t="str">
        <f>LOOKUP(C105,武将属性排列!$C$1:$C$255,武将属性排列!$D$1:$D$255)</f>
        <v>在野</v>
      </c>
      <c r="V105" s="88">
        <f>LOOKUP(C105,武将属性排列!$C$1:$C$255,武将属性排列!$E$1:$E$255)</f>
        <v>83</v>
      </c>
      <c r="W105" s="88">
        <f>LOOKUP(C105,武将属性排列!$C$1:$C$255,武将属性排列!$F$1:$F$255)</f>
        <v>51</v>
      </c>
      <c r="X105" s="88">
        <f>LOOKUP(C105,武将属性排列!$C$1:$C$255,武将属性排列!$G$1:$G$255)</f>
        <v>70</v>
      </c>
      <c r="Y105" s="88">
        <f>LOOKUP(C105,武将属性排列!$C$1:$C$255,武将属性排列!$I$1:$I$255)</f>
        <v>88</v>
      </c>
      <c r="Z105" s="93">
        <f>LOOKUP(C105,武将属性排列!$C$1:$C$255,武将属性排列!$K$1:$K$255)</f>
        <v>0</v>
      </c>
      <c r="AA105" s="93">
        <f t="shared" si="100"/>
        <v>0</v>
      </c>
      <c r="AB105" s="88">
        <f>LOOKUP(C105,武将属性排列!$C$1:$C$255,武将属性排列!$O$1:$O$255)</f>
        <v>80</v>
      </c>
      <c r="AC105" s="94">
        <f t="shared" si="99"/>
        <v>265852</v>
      </c>
      <c r="AD105" s="94" t="str">
        <f t="shared" si="81"/>
        <v>40E7C</v>
      </c>
      <c r="AE105" s="211"/>
      <c r="AF105" s="95">
        <f t="shared" si="101"/>
        <v>40</v>
      </c>
      <c r="AG105" s="99" t="str">
        <f t="shared" si="82"/>
        <v>53</v>
      </c>
      <c r="AH105" s="99" t="str">
        <f t="shared" si="83"/>
        <v>33</v>
      </c>
      <c r="AI105" s="99" t="str">
        <f t="shared" si="84"/>
        <v>46</v>
      </c>
      <c r="AJ105" s="84" t="str">
        <f t="shared" si="85"/>
        <v>00</v>
      </c>
      <c r="AK105" s="99" t="str">
        <f t="shared" si="86"/>
        <v>58</v>
      </c>
      <c r="AL105" s="101" t="str">
        <f t="shared" si="87"/>
        <v>平军</v>
      </c>
      <c r="AM105" s="102" t="str">
        <f t="shared" si="88"/>
        <v>0</v>
      </c>
      <c r="AN105" s="99" t="str">
        <f t="shared" si="89"/>
        <v>0</v>
      </c>
      <c r="AO105" s="108">
        <f t="shared" si="90"/>
        <v>0</v>
      </c>
      <c r="AP105" s="108">
        <f t="shared" si="91"/>
        <v>4</v>
      </c>
      <c r="AQ105" s="109">
        <f t="shared" si="92"/>
        <v>0</v>
      </c>
      <c r="AR105" s="110" t="str">
        <f t="shared" si="93"/>
        <v>50</v>
      </c>
      <c r="AS105" s="211"/>
      <c r="AT105" s="111" t="s">
        <v>259</v>
      </c>
      <c r="AU105" s="213"/>
      <c r="AV105" s="111">
        <v>28</v>
      </c>
      <c r="DD105" s="70" t="str">
        <f>LOOKUP(C105,全武将名字!$B$3:$B$257,全武将名字!$B$3:$B$257)</f>
        <v>常胜</v>
      </c>
      <c r="DE105" s="70">
        <f t="shared" si="94"/>
        <v>1</v>
      </c>
    </row>
    <row r="106" spans="1:109">
      <c r="A106" s="59" t="str">
        <f t="shared" si="102"/>
        <v>66</v>
      </c>
      <c r="B106" s="19">
        <v>102</v>
      </c>
      <c r="C106" s="19" t="s">
        <v>933</v>
      </c>
      <c r="D106" s="67" t="str">
        <f t="shared" si="75"/>
        <v>20EE</v>
      </c>
      <c r="E106" s="67">
        <f t="shared" si="95"/>
        <v>8430</v>
      </c>
      <c r="F106" s="67" t="str">
        <f t="shared" si="76"/>
        <v>940E</v>
      </c>
      <c r="G106" s="67">
        <f t="shared" si="96"/>
        <v>37902</v>
      </c>
      <c r="H106" s="67" t="str">
        <f t="shared" si="77"/>
        <v>2402</v>
      </c>
      <c r="I106" s="67">
        <f t="shared" si="97"/>
        <v>9218</v>
      </c>
      <c r="J106" s="79">
        <v>5</v>
      </c>
      <c r="K106" s="84" t="str">
        <f t="shared" si="78"/>
        <v>0E</v>
      </c>
      <c r="L106" s="79">
        <f t="shared" si="98"/>
        <v>14</v>
      </c>
      <c r="M106" s="84" t="str">
        <f t="shared" si="79"/>
        <v>94</v>
      </c>
      <c r="N106" s="79">
        <f t="shared" si="80"/>
        <v>148.0546875</v>
      </c>
      <c r="O106" s="211"/>
      <c r="P106" s="85" t="str">
        <f>LOOKUP(C106,全武将名字!$B$3:$B$257,全武将名字!$H$3:$H$257)</f>
        <v>9F</v>
      </c>
      <c r="Q106" s="85">
        <f>LOOKUP(C106,全武将名字!$B$3:$B$257,全武将名字!$I$3:$I$257)</f>
        <v>50</v>
      </c>
      <c r="R106" s="85">
        <f>LOOKUP(C106,全武将名字!$B$3:$B$257,全武将名字!$J$3:$J$257)</f>
        <v>52</v>
      </c>
      <c r="S106" s="85">
        <f>LOOKUP(C106,全武将名字!$B$3:$B$257,全武将名字!$K$3:$K$257)</f>
        <v>70</v>
      </c>
      <c r="T106" s="79" t="s">
        <v>83</v>
      </c>
      <c r="U106" s="87" t="str">
        <f>LOOKUP(C106,武将属性排列!$C$1:$C$255,武将属性排列!$D$1:$D$255)</f>
        <v>在野</v>
      </c>
      <c r="V106" s="88">
        <f>LOOKUP(C106,武将属性排列!$C$1:$C$255,武将属性排列!$E$1:$E$255)</f>
        <v>83</v>
      </c>
      <c r="W106" s="88">
        <f>LOOKUP(C106,武将属性排列!$C$1:$C$255,武将属性排列!$F$1:$F$255)</f>
        <v>97</v>
      </c>
      <c r="X106" s="88">
        <f>LOOKUP(C106,武将属性排列!$C$1:$C$255,武将属性排列!$G$1:$G$255)</f>
        <v>82</v>
      </c>
      <c r="Y106" s="88">
        <f>LOOKUP(C106,武将属性排列!$C$1:$C$255,武将属性排列!$I$1:$I$255)</f>
        <v>88</v>
      </c>
      <c r="Z106" s="93">
        <f>LOOKUP(C106,武将属性排列!$C$1:$C$255,武将属性排列!$K$1:$K$255)</f>
        <v>2</v>
      </c>
      <c r="AA106" s="93">
        <f t="shared" si="100"/>
        <v>0</v>
      </c>
      <c r="AB106" s="88">
        <f>LOOKUP(C106,武将属性排列!$C$1:$C$255,武将属性排列!$O$1:$O$255)</f>
        <v>82</v>
      </c>
      <c r="AC106" s="94">
        <f t="shared" si="99"/>
        <v>265860</v>
      </c>
      <c r="AD106" s="94" t="str">
        <f t="shared" si="81"/>
        <v>40E84</v>
      </c>
      <c r="AE106" s="211"/>
      <c r="AF106" s="95">
        <f t="shared" si="101"/>
        <v>40</v>
      </c>
      <c r="AG106" s="99" t="str">
        <f t="shared" si="82"/>
        <v>53</v>
      </c>
      <c r="AH106" s="99" t="str">
        <f t="shared" si="83"/>
        <v>61</v>
      </c>
      <c r="AI106" s="99" t="str">
        <f t="shared" si="84"/>
        <v>52</v>
      </c>
      <c r="AJ106" s="84" t="str">
        <f t="shared" si="85"/>
        <v>00</v>
      </c>
      <c r="AK106" s="99" t="str">
        <f t="shared" si="86"/>
        <v>58</v>
      </c>
      <c r="AL106" s="101" t="str">
        <f t="shared" si="87"/>
        <v>山军</v>
      </c>
      <c r="AM106" s="102">
        <f t="shared" si="88"/>
        <v>2</v>
      </c>
      <c r="AN106" s="99" t="str">
        <f t="shared" si="89"/>
        <v>0</v>
      </c>
      <c r="AO106" s="108">
        <f t="shared" si="90"/>
        <v>0</v>
      </c>
      <c r="AP106" s="108">
        <f t="shared" si="91"/>
        <v>3</v>
      </c>
      <c r="AQ106" s="109">
        <f t="shared" si="92"/>
        <v>0</v>
      </c>
      <c r="AR106" s="110" t="str">
        <f t="shared" si="93"/>
        <v>52</v>
      </c>
      <c r="AS106" s="211"/>
      <c r="AT106" s="111" t="s">
        <v>263</v>
      </c>
      <c r="AU106" s="213"/>
      <c r="AV106" s="111">
        <v>0</v>
      </c>
      <c r="DD106" s="70" t="str">
        <f>LOOKUP(C106,全武将名字!$B$3:$B$257,全武将名字!$B$3:$B$257)</f>
        <v>姚广孝</v>
      </c>
      <c r="DE106" s="70">
        <f t="shared" si="94"/>
        <v>1</v>
      </c>
    </row>
    <row r="107" spans="1:109">
      <c r="A107" s="59" t="str">
        <f t="shared" si="102"/>
        <v>67</v>
      </c>
      <c r="B107" s="19">
        <v>103</v>
      </c>
      <c r="C107" s="19" t="s">
        <v>826</v>
      </c>
      <c r="D107" s="67" t="str">
        <f t="shared" si="75"/>
        <v>20F0</v>
      </c>
      <c r="E107" s="67">
        <f t="shared" si="95"/>
        <v>8432</v>
      </c>
      <c r="F107" s="67" t="str">
        <f t="shared" si="76"/>
        <v>9413</v>
      </c>
      <c r="G107" s="67">
        <f t="shared" si="96"/>
        <v>37907</v>
      </c>
      <c r="H107" s="67" t="str">
        <f t="shared" si="77"/>
        <v>2407</v>
      </c>
      <c r="I107" s="67">
        <f t="shared" si="97"/>
        <v>9223</v>
      </c>
      <c r="J107" s="79">
        <v>5</v>
      </c>
      <c r="K107" s="84" t="str">
        <f t="shared" si="78"/>
        <v>13</v>
      </c>
      <c r="L107" s="79">
        <f t="shared" si="98"/>
        <v>19</v>
      </c>
      <c r="M107" s="84" t="str">
        <f t="shared" si="79"/>
        <v>94</v>
      </c>
      <c r="N107" s="79">
        <f t="shared" si="80"/>
        <v>148.07421875</v>
      </c>
      <c r="O107" s="211"/>
      <c r="P107" s="85">
        <f>LOOKUP(C107,全武将名字!$B$3:$B$257,全武将名字!$H$3:$H$257)</f>
        <v>90</v>
      </c>
      <c r="Q107" s="85">
        <f>LOOKUP(C107,全武将名字!$B$3:$B$257,全武将名字!$I$3:$I$257)</f>
        <v>50</v>
      </c>
      <c r="R107" s="85">
        <f>LOOKUP(C107,全武将名字!$B$3:$B$257,全武将名字!$J$3:$J$257)</f>
        <v>54</v>
      </c>
      <c r="S107" s="85" t="str">
        <f>LOOKUP(C107,全武将名字!$B$3:$B$257,全武将名字!$K$3:$K$257)</f>
        <v>FF</v>
      </c>
      <c r="T107" s="79" t="s">
        <v>83</v>
      </c>
      <c r="U107" s="87" t="str">
        <f>LOOKUP(C107,武将属性排列!$C$1:$C$255,武将属性排列!$D$1:$D$255)</f>
        <v>在野</v>
      </c>
      <c r="V107" s="88">
        <f>LOOKUP(C107,武将属性排列!$C$1:$C$255,武将属性排列!$E$1:$E$255)</f>
        <v>39</v>
      </c>
      <c r="W107" s="88">
        <f>LOOKUP(C107,武将属性排列!$C$1:$C$255,武将属性排列!$F$1:$F$255)</f>
        <v>92</v>
      </c>
      <c r="X107" s="88">
        <f>LOOKUP(C107,武将属性排列!$C$1:$C$255,武将属性排列!$G$1:$G$255)</f>
        <v>24</v>
      </c>
      <c r="Y107" s="88">
        <f>LOOKUP(C107,武将属性排列!$C$1:$C$255,武将属性排列!$I$1:$I$255)</f>
        <v>88</v>
      </c>
      <c r="Z107" s="93">
        <f>LOOKUP(C107,武将属性排列!$C$1:$C$255,武将属性排列!$K$1:$K$255)</f>
        <v>0</v>
      </c>
      <c r="AA107" s="93">
        <f t="shared" si="100"/>
        <v>0</v>
      </c>
      <c r="AB107" s="88">
        <f>LOOKUP(C107,武将属性排列!$C$1:$C$255,武将属性排列!$O$1:$O$255)</f>
        <v>15</v>
      </c>
      <c r="AC107" s="94">
        <f t="shared" si="99"/>
        <v>265868</v>
      </c>
      <c r="AD107" s="94" t="str">
        <f t="shared" si="81"/>
        <v>40E8C</v>
      </c>
      <c r="AE107" s="211"/>
      <c r="AF107" s="95">
        <f t="shared" si="101"/>
        <v>40</v>
      </c>
      <c r="AG107" s="99" t="str">
        <f t="shared" si="82"/>
        <v>27</v>
      </c>
      <c r="AH107" s="99" t="str">
        <f t="shared" si="83"/>
        <v>5C</v>
      </c>
      <c r="AI107" s="99" t="str">
        <f t="shared" si="84"/>
        <v>18</v>
      </c>
      <c r="AJ107" s="84" t="str">
        <f t="shared" si="85"/>
        <v>00</v>
      </c>
      <c r="AK107" s="99" t="str">
        <f t="shared" si="86"/>
        <v>58</v>
      </c>
      <c r="AL107" s="101" t="str">
        <f t="shared" si="87"/>
        <v>平军</v>
      </c>
      <c r="AM107" s="102" t="str">
        <f t="shared" si="88"/>
        <v>0</v>
      </c>
      <c r="AN107" s="99" t="str">
        <f t="shared" si="89"/>
        <v>0</v>
      </c>
      <c r="AO107" s="108">
        <f t="shared" si="90"/>
        <v>0</v>
      </c>
      <c r="AP107" s="108">
        <f t="shared" si="91"/>
        <v>3</v>
      </c>
      <c r="AQ107" s="109">
        <f t="shared" si="92"/>
        <v>0</v>
      </c>
      <c r="AR107" s="110" t="str">
        <f t="shared" si="93"/>
        <v>0F</v>
      </c>
      <c r="AS107" s="211"/>
      <c r="AT107" s="111" t="s">
        <v>263</v>
      </c>
      <c r="AU107" s="213"/>
      <c r="AV107" s="111">
        <v>14</v>
      </c>
      <c r="DD107" s="70" t="str">
        <f>LOOKUP(C107,全武将名字!$B$3:$B$257,全武将名字!$B$3:$B$257)</f>
        <v>黄昭</v>
      </c>
      <c r="DE107" s="70">
        <f t="shared" si="94"/>
        <v>1</v>
      </c>
    </row>
    <row r="108" spans="1:109">
      <c r="A108" s="59" t="str">
        <f t="shared" si="102"/>
        <v>68</v>
      </c>
      <c r="B108" s="19">
        <v>104</v>
      </c>
      <c r="C108" s="19" t="s">
        <v>847</v>
      </c>
      <c r="D108" s="67" t="str">
        <f t="shared" si="75"/>
        <v>20F2</v>
      </c>
      <c r="E108" s="67">
        <f t="shared" si="95"/>
        <v>8434</v>
      </c>
      <c r="F108" s="67" t="str">
        <f t="shared" si="76"/>
        <v>9418</v>
      </c>
      <c r="G108" s="67">
        <f t="shared" si="96"/>
        <v>37912</v>
      </c>
      <c r="H108" s="67" t="str">
        <f t="shared" si="77"/>
        <v>240C</v>
      </c>
      <c r="I108" s="67">
        <f t="shared" si="97"/>
        <v>9228</v>
      </c>
      <c r="J108" s="79">
        <v>5</v>
      </c>
      <c r="K108" s="84" t="str">
        <f t="shared" si="78"/>
        <v>18</v>
      </c>
      <c r="L108" s="79">
        <f t="shared" si="98"/>
        <v>24</v>
      </c>
      <c r="M108" s="84" t="str">
        <f t="shared" si="79"/>
        <v>94</v>
      </c>
      <c r="N108" s="79">
        <f t="shared" si="80"/>
        <v>148.09375</v>
      </c>
      <c r="O108" s="211"/>
      <c r="P108" s="85">
        <f>LOOKUP(C108,全武将名字!$B$3:$B$257,全武将名字!$H$3:$H$257)</f>
        <v>92</v>
      </c>
      <c r="Q108" s="85">
        <f>LOOKUP(C108,全武将名字!$B$3:$B$257,全武将名字!$I$3:$I$257)</f>
        <v>54</v>
      </c>
      <c r="R108" s="85">
        <f>LOOKUP(C108,全武将名字!$B$3:$B$257,全武将名字!$J$3:$J$257)</f>
        <v>76</v>
      </c>
      <c r="S108" s="85">
        <f>LOOKUP(C108,全武将名字!$B$3:$B$257,全武将名字!$K$3:$K$257)</f>
        <v>58</v>
      </c>
      <c r="T108" s="79" t="s">
        <v>83</v>
      </c>
      <c r="U108" s="87" t="str">
        <f>LOOKUP(C108,武将属性排列!$C$1:$C$255,武将属性排列!$D$1:$D$255)</f>
        <v>在野</v>
      </c>
      <c r="V108" s="88">
        <f>LOOKUP(C108,武将属性排列!$C$1:$C$255,武将属性排列!$E$1:$E$255)</f>
        <v>85</v>
      </c>
      <c r="W108" s="88">
        <f>LOOKUP(C108,武将属性排列!$C$1:$C$255,武将属性排列!$F$1:$F$255)</f>
        <v>65</v>
      </c>
      <c r="X108" s="88">
        <f>LOOKUP(C108,武将属性排列!$C$1:$C$255,武将属性排列!$G$1:$G$255)</f>
        <v>77</v>
      </c>
      <c r="Y108" s="88">
        <f>LOOKUP(C108,武将属性排列!$C$1:$C$255,武将属性排列!$I$1:$I$255)</f>
        <v>88</v>
      </c>
      <c r="Z108" s="93">
        <f>LOOKUP(C108,武将属性排列!$C$1:$C$255,武将属性排列!$K$1:$K$255)</f>
        <v>2</v>
      </c>
      <c r="AA108" s="93">
        <f t="shared" si="100"/>
        <v>0</v>
      </c>
      <c r="AB108" s="88">
        <f>LOOKUP(C108,武将属性排列!$C$1:$C$255,武将属性排列!$O$1:$O$255)</f>
        <v>83</v>
      </c>
      <c r="AC108" s="94">
        <f t="shared" si="99"/>
        <v>265876</v>
      </c>
      <c r="AD108" s="94" t="str">
        <f t="shared" si="81"/>
        <v>40E94</v>
      </c>
      <c r="AE108" s="211"/>
      <c r="AF108" s="95">
        <f t="shared" si="101"/>
        <v>40</v>
      </c>
      <c r="AG108" s="99" t="str">
        <f t="shared" si="82"/>
        <v>55</v>
      </c>
      <c r="AH108" s="99" t="str">
        <f t="shared" si="83"/>
        <v>41</v>
      </c>
      <c r="AI108" s="99" t="str">
        <f t="shared" si="84"/>
        <v>4D</v>
      </c>
      <c r="AJ108" s="84" t="str">
        <f t="shared" si="85"/>
        <v>00</v>
      </c>
      <c r="AK108" s="99" t="str">
        <f t="shared" si="86"/>
        <v>58</v>
      </c>
      <c r="AL108" s="101" t="str">
        <f t="shared" si="87"/>
        <v>山军</v>
      </c>
      <c r="AM108" s="102">
        <f t="shared" si="88"/>
        <v>2</v>
      </c>
      <c r="AN108" s="99" t="str">
        <f t="shared" si="89"/>
        <v>0</v>
      </c>
      <c r="AO108" s="108">
        <f t="shared" si="90"/>
        <v>0</v>
      </c>
      <c r="AP108" s="108">
        <f t="shared" si="91"/>
        <v>4</v>
      </c>
      <c r="AQ108" s="109">
        <f t="shared" si="92"/>
        <v>0</v>
      </c>
      <c r="AR108" s="110" t="str">
        <f t="shared" si="93"/>
        <v>53</v>
      </c>
      <c r="AS108" s="211"/>
      <c r="AT108" s="111" t="s">
        <v>263</v>
      </c>
      <c r="AU108" s="213"/>
      <c r="AV108" s="111">
        <v>28</v>
      </c>
      <c r="DD108" s="70" t="str">
        <f>LOOKUP(C108,全武将名字!$B$3:$B$257,全武将名字!$B$3:$B$257)</f>
        <v>刘福生</v>
      </c>
      <c r="DE108" s="70">
        <f t="shared" si="94"/>
        <v>1</v>
      </c>
    </row>
    <row r="109" spans="1:109">
      <c r="A109" s="59" t="str">
        <f t="shared" si="102"/>
        <v>69</v>
      </c>
      <c r="B109" s="19">
        <v>105</v>
      </c>
      <c r="C109" s="19" t="s">
        <v>822</v>
      </c>
      <c r="D109" s="67" t="str">
        <f t="shared" si="75"/>
        <v>20F4</v>
      </c>
      <c r="E109" s="67">
        <f t="shared" si="95"/>
        <v>8436</v>
      </c>
      <c r="F109" s="67" t="str">
        <f t="shared" si="76"/>
        <v>941D</v>
      </c>
      <c r="G109" s="67">
        <f t="shared" si="96"/>
        <v>37917</v>
      </c>
      <c r="H109" s="67" t="str">
        <f t="shared" si="77"/>
        <v>2411</v>
      </c>
      <c r="I109" s="67">
        <f t="shared" si="97"/>
        <v>9233</v>
      </c>
      <c r="J109" s="79">
        <v>5</v>
      </c>
      <c r="K109" s="84" t="str">
        <f t="shared" si="78"/>
        <v>1D</v>
      </c>
      <c r="L109" s="79">
        <f t="shared" si="98"/>
        <v>29</v>
      </c>
      <c r="M109" s="84" t="str">
        <f t="shared" si="79"/>
        <v>94</v>
      </c>
      <c r="N109" s="79">
        <f t="shared" si="80"/>
        <v>148.11328125</v>
      </c>
      <c r="O109" s="211"/>
      <c r="P109" s="85" t="str">
        <f>LOOKUP(C109,全武将名字!$B$3:$B$257,全武将名字!$H$3:$H$257)</f>
        <v>8F</v>
      </c>
      <c r="Q109" s="85">
        <f>LOOKUP(C109,全武将名字!$B$3:$B$257,全武将名字!$I$3:$I$257)</f>
        <v>74</v>
      </c>
      <c r="R109" s="85">
        <f>LOOKUP(C109,全武将名字!$B$3:$B$257,全武将名字!$J$3:$J$257)</f>
        <v>56</v>
      </c>
      <c r="S109" s="85">
        <f>LOOKUP(C109,全武将名字!$B$3:$B$257,全武将名字!$K$3:$K$257)</f>
        <v>50</v>
      </c>
      <c r="T109" s="79" t="s">
        <v>83</v>
      </c>
      <c r="U109" s="87" t="str">
        <f>LOOKUP(C109,武将属性排列!$C$1:$C$255,武将属性排列!$D$1:$D$255)</f>
        <v>在野</v>
      </c>
      <c r="V109" s="88">
        <f>LOOKUP(C109,武将属性排列!$C$1:$C$255,武将属性排列!$E$1:$E$255)</f>
        <v>81</v>
      </c>
      <c r="W109" s="88">
        <f>LOOKUP(C109,武将属性排列!$C$1:$C$255,武将属性排列!$F$1:$F$255)</f>
        <v>55</v>
      </c>
      <c r="X109" s="88">
        <f>LOOKUP(C109,武将属性排列!$C$1:$C$255,武将属性排列!$G$1:$G$255)</f>
        <v>69</v>
      </c>
      <c r="Y109" s="88">
        <f>LOOKUP(C109,武将属性排列!$C$1:$C$255,武将属性排列!$I$1:$I$255)</f>
        <v>88</v>
      </c>
      <c r="Z109" s="93">
        <f>LOOKUP(C109,武将属性排列!$C$1:$C$255,武将属性排列!$K$1:$K$255)</f>
        <v>2</v>
      </c>
      <c r="AA109" s="93">
        <f t="shared" si="100"/>
        <v>0</v>
      </c>
      <c r="AB109" s="88">
        <f>LOOKUP(C109,武将属性排列!$C$1:$C$255,武将属性排列!$O$1:$O$255)</f>
        <v>70</v>
      </c>
      <c r="AC109" s="94">
        <f t="shared" si="99"/>
        <v>265884</v>
      </c>
      <c r="AD109" s="94" t="str">
        <f t="shared" si="81"/>
        <v>40E9C</v>
      </c>
      <c r="AE109" s="211"/>
      <c r="AF109" s="95">
        <f t="shared" si="101"/>
        <v>40</v>
      </c>
      <c r="AG109" s="99" t="str">
        <f t="shared" si="82"/>
        <v>51</v>
      </c>
      <c r="AH109" s="99" t="str">
        <f t="shared" si="83"/>
        <v>37</v>
      </c>
      <c r="AI109" s="99" t="str">
        <f t="shared" si="84"/>
        <v>45</v>
      </c>
      <c r="AJ109" s="84" t="str">
        <f t="shared" si="85"/>
        <v>00</v>
      </c>
      <c r="AK109" s="99" t="str">
        <f t="shared" si="86"/>
        <v>58</v>
      </c>
      <c r="AL109" s="101" t="str">
        <f t="shared" si="87"/>
        <v>山军</v>
      </c>
      <c r="AM109" s="102">
        <f t="shared" si="88"/>
        <v>2</v>
      </c>
      <c r="AN109" s="99" t="str">
        <f t="shared" si="89"/>
        <v>0</v>
      </c>
      <c r="AO109" s="108">
        <f t="shared" si="90"/>
        <v>0</v>
      </c>
      <c r="AP109" s="108">
        <f t="shared" si="91"/>
        <v>3</v>
      </c>
      <c r="AQ109" s="109">
        <f t="shared" si="92"/>
        <v>0</v>
      </c>
      <c r="AR109" s="110" t="str">
        <f t="shared" si="93"/>
        <v>46</v>
      </c>
      <c r="AS109" s="211"/>
      <c r="AT109" s="111">
        <v>70</v>
      </c>
      <c r="AU109" s="213"/>
      <c r="AV109" s="111">
        <v>0</v>
      </c>
      <c r="DD109" s="70" t="str">
        <f>LOOKUP(C109,全武将名字!$B$3:$B$257,全武将名字!$B$3:$B$257)</f>
        <v>华云虎</v>
      </c>
      <c r="DE109" s="70">
        <f t="shared" si="94"/>
        <v>1</v>
      </c>
    </row>
    <row r="110" spans="1:109">
      <c r="A110" s="59" t="str">
        <f t="shared" si="102"/>
        <v>6A</v>
      </c>
      <c r="B110" s="19">
        <v>106</v>
      </c>
      <c r="C110" s="19" t="s">
        <v>893</v>
      </c>
      <c r="D110" s="67" t="str">
        <f t="shared" si="75"/>
        <v>20F6</v>
      </c>
      <c r="E110" s="67">
        <f t="shared" si="95"/>
        <v>8438</v>
      </c>
      <c r="F110" s="67" t="str">
        <f t="shared" si="76"/>
        <v>9422</v>
      </c>
      <c r="G110" s="67">
        <f t="shared" si="96"/>
        <v>37922</v>
      </c>
      <c r="H110" s="67" t="str">
        <f t="shared" si="77"/>
        <v>2416</v>
      </c>
      <c r="I110" s="67">
        <f t="shared" si="97"/>
        <v>9238</v>
      </c>
      <c r="J110" s="79">
        <v>5</v>
      </c>
      <c r="K110" s="84" t="str">
        <f t="shared" si="78"/>
        <v>22</v>
      </c>
      <c r="L110" s="79">
        <f t="shared" si="98"/>
        <v>34</v>
      </c>
      <c r="M110" s="84" t="str">
        <f t="shared" si="79"/>
        <v>94</v>
      </c>
      <c r="N110" s="79">
        <f t="shared" si="80"/>
        <v>148.1328125</v>
      </c>
      <c r="O110" s="211"/>
      <c r="P110" s="85">
        <f>LOOKUP(C110,全武将名字!$B$3:$B$257,全武将名字!$H$3:$H$257)</f>
        <v>98</v>
      </c>
      <c r="Q110" s="85">
        <f>LOOKUP(C110,全武将名字!$B$3:$B$257,全武将名字!$I$3:$I$257)</f>
        <v>72</v>
      </c>
      <c r="R110" s="85">
        <f>LOOKUP(C110,全武将名字!$B$3:$B$257,全武将名字!$J$3:$J$257)</f>
        <v>54</v>
      </c>
      <c r="S110" s="85" t="str">
        <f>LOOKUP(C110,全武将名字!$B$3:$B$257,全武将名字!$K$3:$K$257)</f>
        <v>FF</v>
      </c>
      <c r="T110" s="79" t="s">
        <v>83</v>
      </c>
      <c r="U110" s="87" t="str">
        <f>LOOKUP(C110,武将属性排列!$C$1:$C$255,武将属性排列!$D$1:$D$255)</f>
        <v>在野</v>
      </c>
      <c r="V110" s="88">
        <f>LOOKUP(C110,武将属性排列!$C$1:$C$255,武将属性排列!$E$1:$E$255)</f>
        <v>78</v>
      </c>
      <c r="W110" s="88">
        <f>LOOKUP(C110,武将属性排列!$C$1:$C$255,武将属性排列!$F$1:$F$255)</f>
        <v>70</v>
      </c>
      <c r="X110" s="88">
        <f>LOOKUP(C110,武将属性排列!$C$1:$C$255,武将属性排列!$G$1:$G$255)</f>
        <v>81</v>
      </c>
      <c r="Y110" s="88">
        <f>LOOKUP(C110,武将属性排列!$C$1:$C$255,武将属性排列!$I$1:$I$255)</f>
        <v>88</v>
      </c>
      <c r="Z110" s="93">
        <f>LOOKUP(C110,武将属性排列!$C$1:$C$255,武将属性排列!$K$1:$K$255)</f>
        <v>1</v>
      </c>
      <c r="AA110" s="93">
        <f t="shared" si="100"/>
        <v>0</v>
      </c>
      <c r="AB110" s="88">
        <f>LOOKUP(C110,武将属性排列!$C$1:$C$255,武将属性排列!$O$1:$O$255)</f>
        <v>19</v>
      </c>
      <c r="AC110" s="94">
        <f t="shared" si="99"/>
        <v>265892</v>
      </c>
      <c r="AD110" s="94" t="str">
        <f t="shared" si="81"/>
        <v>40EA4</v>
      </c>
      <c r="AE110" s="211"/>
      <c r="AF110" s="95">
        <f t="shared" si="101"/>
        <v>40</v>
      </c>
      <c r="AG110" s="99" t="str">
        <f t="shared" si="82"/>
        <v>4E</v>
      </c>
      <c r="AH110" s="99" t="str">
        <f t="shared" si="83"/>
        <v>46</v>
      </c>
      <c r="AI110" s="99" t="str">
        <f t="shared" si="84"/>
        <v>51</v>
      </c>
      <c r="AJ110" s="84" t="str">
        <f t="shared" si="85"/>
        <v>00</v>
      </c>
      <c r="AK110" s="99" t="str">
        <f t="shared" si="86"/>
        <v>58</v>
      </c>
      <c r="AL110" s="101" t="str">
        <f t="shared" si="87"/>
        <v>水军</v>
      </c>
      <c r="AM110" s="102">
        <f t="shared" si="88"/>
        <v>1</v>
      </c>
      <c r="AN110" s="99" t="str">
        <f t="shared" si="89"/>
        <v>0</v>
      </c>
      <c r="AO110" s="108">
        <f t="shared" si="90"/>
        <v>0</v>
      </c>
      <c r="AP110" s="108">
        <f t="shared" si="91"/>
        <v>3</v>
      </c>
      <c r="AQ110" s="109">
        <f t="shared" si="92"/>
        <v>0</v>
      </c>
      <c r="AR110" s="110" t="str">
        <f t="shared" si="93"/>
        <v>13</v>
      </c>
      <c r="AS110" s="211"/>
      <c r="AT110" s="111">
        <v>70</v>
      </c>
      <c r="AU110" s="213"/>
      <c r="AV110" s="111">
        <v>14</v>
      </c>
      <c r="DD110" s="70" t="str">
        <f>LOOKUP(C110,全武将名字!$B$3:$B$257,全武将名字!$B$3:$B$257)</f>
        <v>汤和</v>
      </c>
      <c r="DE110" s="70">
        <f t="shared" si="94"/>
        <v>1</v>
      </c>
    </row>
    <row r="111" spans="1:109">
      <c r="A111" s="59" t="str">
        <f t="shared" si="102"/>
        <v>6B</v>
      </c>
      <c r="B111" s="19">
        <v>107</v>
      </c>
      <c r="C111" s="19" t="s">
        <v>923</v>
      </c>
      <c r="D111" s="67" t="str">
        <f t="shared" si="75"/>
        <v>20F8</v>
      </c>
      <c r="E111" s="67">
        <f t="shared" si="95"/>
        <v>8440</v>
      </c>
      <c r="F111" s="67" t="str">
        <f t="shared" si="76"/>
        <v>9427</v>
      </c>
      <c r="G111" s="67">
        <f t="shared" si="96"/>
        <v>37927</v>
      </c>
      <c r="H111" s="67" t="str">
        <f t="shared" si="77"/>
        <v>241B</v>
      </c>
      <c r="I111" s="67">
        <f t="shared" si="97"/>
        <v>9243</v>
      </c>
      <c r="J111" s="79">
        <v>5</v>
      </c>
      <c r="K111" s="84" t="str">
        <f t="shared" si="78"/>
        <v>27</v>
      </c>
      <c r="L111" s="79">
        <f t="shared" si="98"/>
        <v>39</v>
      </c>
      <c r="M111" s="84" t="str">
        <f t="shared" si="79"/>
        <v>94</v>
      </c>
      <c r="N111" s="79">
        <f t="shared" si="80"/>
        <v>148.15234375</v>
      </c>
      <c r="O111" s="211"/>
      <c r="P111" s="85" t="str">
        <f>LOOKUP(C111,全武将名字!$B$3:$B$257,全武将名字!$H$3:$H$257)</f>
        <v>9C</v>
      </c>
      <c r="Q111" s="85">
        <f>LOOKUP(C111,全武将名字!$B$3:$B$257,全武将名字!$I$3:$I$257)</f>
        <v>74</v>
      </c>
      <c r="R111" s="85" t="str">
        <f>LOOKUP(C111,全武将名字!$B$3:$B$257,全武将名字!$J$3:$J$257)</f>
        <v>5C</v>
      </c>
      <c r="S111" s="85" t="str">
        <f>LOOKUP(C111,全武将名字!$B$3:$B$257,全武将名字!$K$3:$K$257)</f>
        <v>FF</v>
      </c>
      <c r="T111" s="79" t="s">
        <v>83</v>
      </c>
      <c r="U111" s="87" t="str">
        <f>LOOKUP(C111,武将属性排列!$C$1:$C$255,武将属性排列!$D$1:$D$255)</f>
        <v>在野</v>
      </c>
      <c r="V111" s="88">
        <f>LOOKUP(C111,武将属性排列!$C$1:$C$255,武将属性排列!$E$1:$E$255)</f>
        <v>86</v>
      </c>
      <c r="W111" s="88">
        <f>LOOKUP(C111,武将属性排列!$C$1:$C$255,武将属性排列!$F$1:$F$255)</f>
        <v>56</v>
      </c>
      <c r="X111" s="88">
        <f>LOOKUP(C111,武将属性排列!$C$1:$C$255,武将属性排列!$G$1:$G$255)</f>
        <v>93</v>
      </c>
      <c r="Y111" s="88">
        <f>LOOKUP(C111,武将属性排列!$C$1:$C$255,武将属性排列!$I$1:$I$255)</f>
        <v>88</v>
      </c>
      <c r="Z111" s="93">
        <f>LOOKUP(C111,武将属性排列!$C$1:$C$255,武将属性排列!$K$1:$K$255)</f>
        <v>2</v>
      </c>
      <c r="AA111" s="93">
        <f t="shared" si="100"/>
        <v>0</v>
      </c>
      <c r="AB111" s="88">
        <f>LOOKUP(C111,武将属性排列!$C$1:$C$255,武将属性排列!$O$1:$O$255)</f>
        <v>80</v>
      </c>
      <c r="AC111" s="94">
        <f t="shared" si="99"/>
        <v>265900</v>
      </c>
      <c r="AD111" s="94" t="str">
        <f t="shared" si="81"/>
        <v>40EAC</v>
      </c>
      <c r="AE111" s="211"/>
      <c r="AF111" s="95">
        <f t="shared" si="101"/>
        <v>40</v>
      </c>
      <c r="AG111" s="99" t="str">
        <f t="shared" si="82"/>
        <v>56</v>
      </c>
      <c r="AH111" s="99" t="str">
        <f t="shared" si="83"/>
        <v>38</v>
      </c>
      <c r="AI111" s="99" t="str">
        <f t="shared" si="84"/>
        <v>5D</v>
      </c>
      <c r="AJ111" s="84" t="str">
        <f t="shared" si="85"/>
        <v>00</v>
      </c>
      <c r="AK111" s="99" t="str">
        <f t="shared" si="86"/>
        <v>58</v>
      </c>
      <c r="AL111" s="101" t="str">
        <f t="shared" si="87"/>
        <v>山军</v>
      </c>
      <c r="AM111" s="102">
        <f t="shared" si="88"/>
        <v>2</v>
      </c>
      <c r="AN111" s="99" t="str">
        <f t="shared" si="89"/>
        <v>0</v>
      </c>
      <c r="AO111" s="108">
        <f t="shared" si="90"/>
        <v>0</v>
      </c>
      <c r="AP111" s="108">
        <f t="shared" si="91"/>
        <v>4</v>
      </c>
      <c r="AQ111" s="109">
        <f t="shared" si="92"/>
        <v>0</v>
      </c>
      <c r="AR111" s="110" t="str">
        <f t="shared" si="93"/>
        <v>50</v>
      </c>
      <c r="AS111" s="211"/>
      <c r="AT111" s="111">
        <v>70</v>
      </c>
      <c r="AU111" s="213"/>
      <c r="AV111" s="111">
        <v>28</v>
      </c>
      <c r="DD111" s="70" t="str">
        <f>LOOKUP(C111,全武将名字!$B$3:$B$257,全武将名字!$B$3:$B$257)</f>
        <v>徐伦</v>
      </c>
      <c r="DE111" s="70">
        <f t="shared" si="94"/>
        <v>1</v>
      </c>
    </row>
    <row r="112" spans="1:109">
      <c r="A112" s="59" t="str">
        <f t="shared" si="102"/>
        <v>6C</v>
      </c>
      <c r="B112" s="19">
        <v>108</v>
      </c>
      <c r="C112" s="19" t="s">
        <v>984</v>
      </c>
      <c r="D112" s="67" t="str">
        <f t="shared" si="75"/>
        <v>20FA</v>
      </c>
      <c r="E112" s="67">
        <f t="shared" si="95"/>
        <v>8442</v>
      </c>
      <c r="F112" s="67" t="str">
        <f t="shared" si="76"/>
        <v>942C</v>
      </c>
      <c r="G112" s="67">
        <f t="shared" si="96"/>
        <v>37932</v>
      </c>
      <c r="H112" s="67" t="str">
        <f t="shared" si="77"/>
        <v>2420</v>
      </c>
      <c r="I112" s="67">
        <f t="shared" si="97"/>
        <v>9248</v>
      </c>
      <c r="J112" s="79">
        <v>5</v>
      </c>
      <c r="K112" s="84" t="str">
        <f t="shared" si="78"/>
        <v>2C</v>
      </c>
      <c r="L112" s="79">
        <f t="shared" si="98"/>
        <v>44</v>
      </c>
      <c r="M112" s="84" t="str">
        <f t="shared" si="79"/>
        <v>94</v>
      </c>
      <c r="N112" s="79">
        <f t="shared" si="80"/>
        <v>148.171875</v>
      </c>
      <c r="O112" s="211"/>
      <c r="P112" s="85" t="str">
        <f>LOOKUP(C112,全武将名字!$B$3:$B$257,全武将名字!$H$3:$H$257)</f>
        <v>EE</v>
      </c>
      <c r="Q112" s="85" t="str">
        <f>LOOKUP(C112,全武将名字!$B$3:$B$257,全武将名字!$I$3:$I$257)</f>
        <v>5A</v>
      </c>
      <c r="R112" s="85">
        <f>LOOKUP(C112,全武将名字!$B$3:$B$257,全武将名字!$J$3:$J$257)</f>
        <v>78</v>
      </c>
      <c r="S112" s="85" t="str">
        <f>LOOKUP(C112,全武将名字!$B$3:$B$257,全武将名字!$K$3:$K$257)</f>
        <v>FF</v>
      </c>
      <c r="T112" s="79" t="s">
        <v>83</v>
      </c>
      <c r="U112" s="87" t="str">
        <f>LOOKUP(C112,武将属性排列!$C$1:$C$255,武将属性排列!$D$1:$D$255)</f>
        <v>在野</v>
      </c>
      <c r="V112" s="88">
        <f>LOOKUP(C112,武将属性排列!$C$1:$C$255,武将属性排列!$E$1:$E$255)</f>
        <v>89</v>
      </c>
      <c r="W112" s="88">
        <f>LOOKUP(C112,武将属性排列!$C$1:$C$255,武将属性排列!$F$1:$F$255)</f>
        <v>36</v>
      </c>
      <c r="X112" s="88">
        <f>LOOKUP(C112,武将属性排列!$C$1:$C$255,武将属性排列!$G$1:$G$255)</f>
        <v>86</v>
      </c>
      <c r="Y112" s="88">
        <f>LOOKUP(C112,武将属性排列!$C$1:$C$255,武将属性排列!$I$1:$I$255)</f>
        <v>88</v>
      </c>
      <c r="Z112" s="93">
        <f>LOOKUP(C112,武将属性排列!$C$1:$C$255,武将属性排列!$K$1:$K$255)</f>
        <v>2</v>
      </c>
      <c r="AA112" s="93">
        <f t="shared" si="100"/>
        <v>0</v>
      </c>
      <c r="AB112" s="88">
        <f>LOOKUP(C112,武将属性排列!$C$1:$C$255,武将属性排列!$O$1:$O$255)</f>
        <v>72</v>
      </c>
      <c r="AC112" s="94">
        <f t="shared" si="99"/>
        <v>265908</v>
      </c>
      <c r="AD112" s="94" t="str">
        <f t="shared" si="81"/>
        <v>40EB4</v>
      </c>
      <c r="AE112" s="211"/>
      <c r="AF112" s="95">
        <f t="shared" si="101"/>
        <v>40</v>
      </c>
      <c r="AG112" s="99" t="str">
        <f t="shared" si="82"/>
        <v>59</v>
      </c>
      <c r="AH112" s="99" t="str">
        <f t="shared" si="83"/>
        <v>24</v>
      </c>
      <c r="AI112" s="99" t="str">
        <f t="shared" si="84"/>
        <v>56</v>
      </c>
      <c r="AJ112" s="84" t="str">
        <f t="shared" si="85"/>
        <v>00</v>
      </c>
      <c r="AK112" s="99" t="str">
        <f t="shared" si="86"/>
        <v>58</v>
      </c>
      <c r="AL112" s="101" t="str">
        <f t="shared" si="87"/>
        <v>山军</v>
      </c>
      <c r="AM112" s="102">
        <f t="shared" si="88"/>
        <v>2</v>
      </c>
      <c r="AN112" s="99" t="str">
        <f t="shared" si="89"/>
        <v>0</v>
      </c>
      <c r="AO112" s="108">
        <f t="shared" si="90"/>
        <v>0</v>
      </c>
      <c r="AP112" s="108">
        <f t="shared" si="91"/>
        <v>3</v>
      </c>
      <c r="AQ112" s="109">
        <f t="shared" si="92"/>
        <v>0</v>
      </c>
      <c r="AR112" s="110" t="str">
        <f t="shared" si="93"/>
        <v>48</v>
      </c>
      <c r="AS112" s="211"/>
      <c r="AT112" s="111">
        <v>71</v>
      </c>
      <c r="AU112" s="213"/>
      <c r="AV112" s="111">
        <v>0</v>
      </c>
      <c r="DD112" s="70" t="str">
        <f>LOOKUP(C112,全武将名字!$B$3:$B$257,全武将名字!$B$3:$B$257)</f>
        <v>左登</v>
      </c>
      <c r="DE112" s="70">
        <f t="shared" si="94"/>
        <v>1</v>
      </c>
    </row>
    <row r="113" spans="1:109">
      <c r="A113" s="59" t="str">
        <f t="shared" si="102"/>
        <v>6D</v>
      </c>
      <c r="B113" s="19">
        <v>109</v>
      </c>
      <c r="C113" s="19" t="s">
        <v>830</v>
      </c>
      <c r="D113" s="67" t="str">
        <f t="shared" si="75"/>
        <v>20FC</v>
      </c>
      <c r="E113" s="67">
        <f t="shared" si="95"/>
        <v>8444</v>
      </c>
      <c r="F113" s="67" t="str">
        <f t="shared" si="76"/>
        <v>9431</v>
      </c>
      <c r="G113" s="67">
        <f t="shared" si="96"/>
        <v>37937</v>
      </c>
      <c r="H113" s="67" t="str">
        <f t="shared" si="77"/>
        <v>2425</v>
      </c>
      <c r="I113" s="67">
        <f t="shared" si="97"/>
        <v>9253</v>
      </c>
      <c r="J113" s="79">
        <v>5</v>
      </c>
      <c r="K113" s="84" t="str">
        <f t="shared" si="78"/>
        <v>31</v>
      </c>
      <c r="L113" s="79">
        <f t="shared" si="98"/>
        <v>49</v>
      </c>
      <c r="M113" s="84" t="str">
        <f t="shared" si="79"/>
        <v>94</v>
      </c>
      <c r="N113" s="79">
        <f t="shared" si="80"/>
        <v>148.19140625</v>
      </c>
      <c r="O113" s="211"/>
      <c r="P113" s="85">
        <f>LOOKUP(C113,全武将名字!$B$3:$B$257,全武将名字!$H$3:$H$257)</f>
        <v>90</v>
      </c>
      <c r="Q113" s="85" t="str">
        <f>LOOKUP(C113,全武将名字!$B$3:$B$257,全武将名字!$I$3:$I$257)</f>
        <v>5A</v>
      </c>
      <c r="R113" s="85">
        <f>LOOKUP(C113,全武将名字!$B$3:$B$257,全武将名字!$J$3:$J$257)</f>
        <v>78</v>
      </c>
      <c r="S113" s="85" t="str">
        <f>LOOKUP(C113,全武将名字!$B$3:$B$257,全武将名字!$K$3:$K$257)</f>
        <v>7A</v>
      </c>
      <c r="T113" s="79" t="s">
        <v>83</v>
      </c>
      <c r="U113" s="87" t="str">
        <f>LOOKUP(C113,武将属性排列!$C$1:$C$255,武将属性排列!$D$1:$D$255)</f>
        <v>在野</v>
      </c>
      <c r="V113" s="88">
        <f>LOOKUP(C113,武将属性排列!$C$1:$C$255,武将属性排列!$E$1:$E$255)</f>
        <v>76</v>
      </c>
      <c r="W113" s="88">
        <f>LOOKUP(C113,武将属性排列!$C$1:$C$255,武将属性排列!$F$1:$F$255)</f>
        <v>67</v>
      </c>
      <c r="X113" s="88">
        <f>LOOKUP(C113,武将属性排列!$C$1:$C$255,武将属性排列!$G$1:$G$255)</f>
        <v>70</v>
      </c>
      <c r="Y113" s="88">
        <f>LOOKUP(C113,武将属性排列!$C$1:$C$255,武将属性排列!$I$1:$I$255)</f>
        <v>88</v>
      </c>
      <c r="Z113" s="93">
        <f>LOOKUP(C113,武将属性排列!$C$1:$C$255,武将属性排列!$K$1:$K$255)</f>
        <v>2</v>
      </c>
      <c r="AA113" s="93">
        <f t="shared" si="100"/>
        <v>0</v>
      </c>
      <c r="AB113" s="88">
        <f>LOOKUP(C113,武将属性排列!$C$1:$C$255,武将属性排列!$O$1:$O$255)</f>
        <v>68</v>
      </c>
      <c r="AC113" s="94">
        <f t="shared" si="99"/>
        <v>265916</v>
      </c>
      <c r="AD113" s="94" t="str">
        <f t="shared" si="81"/>
        <v>40EBC</v>
      </c>
      <c r="AE113" s="211"/>
      <c r="AF113" s="95">
        <f t="shared" si="101"/>
        <v>40</v>
      </c>
      <c r="AG113" s="99" t="str">
        <f t="shared" si="82"/>
        <v>4C</v>
      </c>
      <c r="AH113" s="99" t="str">
        <f t="shared" si="83"/>
        <v>43</v>
      </c>
      <c r="AI113" s="99" t="str">
        <f t="shared" si="84"/>
        <v>46</v>
      </c>
      <c r="AJ113" s="84" t="str">
        <f t="shared" si="85"/>
        <v>00</v>
      </c>
      <c r="AK113" s="99" t="str">
        <f t="shared" si="86"/>
        <v>58</v>
      </c>
      <c r="AL113" s="101" t="str">
        <f t="shared" si="87"/>
        <v>山军</v>
      </c>
      <c r="AM113" s="102">
        <f t="shared" si="88"/>
        <v>2</v>
      </c>
      <c r="AN113" s="99" t="str">
        <f t="shared" si="89"/>
        <v>0</v>
      </c>
      <c r="AO113" s="108">
        <f t="shared" si="90"/>
        <v>0</v>
      </c>
      <c r="AP113" s="108">
        <f t="shared" si="91"/>
        <v>4</v>
      </c>
      <c r="AQ113" s="109">
        <f t="shared" si="92"/>
        <v>0</v>
      </c>
      <c r="AR113" s="110" t="str">
        <f t="shared" si="93"/>
        <v>44</v>
      </c>
      <c r="AS113" s="211"/>
      <c r="AT113" s="111">
        <v>71</v>
      </c>
      <c r="AU113" s="213"/>
      <c r="AV113" s="111">
        <v>14</v>
      </c>
      <c r="DD113" s="70" t="str">
        <f>LOOKUP(C113,全武将名字!$B$3:$B$257,全武将名字!$B$3:$B$257)</f>
        <v>金朝兴</v>
      </c>
      <c r="DE113" s="70">
        <f t="shared" si="94"/>
        <v>1</v>
      </c>
    </row>
    <row r="114" spans="1:109">
      <c r="A114" s="59" t="str">
        <f t="shared" si="102"/>
        <v>6E</v>
      </c>
      <c r="B114" s="19">
        <v>110</v>
      </c>
      <c r="C114" s="19" t="s">
        <v>871</v>
      </c>
      <c r="D114" s="67" t="str">
        <f t="shared" si="75"/>
        <v>20FE</v>
      </c>
      <c r="E114" s="67">
        <f t="shared" si="95"/>
        <v>8446</v>
      </c>
      <c r="F114" s="67" t="str">
        <f t="shared" si="76"/>
        <v>9436</v>
      </c>
      <c r="G114" s="67">
        <f t="shared" si="96"/>
        <v>37942</v>
      </c>
      <c r="H114" s="67" t="str">
        <f t="shared" si="77"/>
        <v>242A</v>
      </c>
      <c r="I114" s="67">
        <f t="shared" si="97"/>
        <v>9258</v>
      </c>
      <c r="J114" s="79">
        <v>5</v>
      </c>
      <c r="K114" s="84" t="str">
        <f t="shared" si="78"/>
        <v>36</v>
      </c>
      <c r="L114" s="79">
        <f t="shared" si="98"/>
        <v>54</v>
      </c>
      <c r="M114" s="84" t="str">
        <f t="shared" si="79"/>
        <v>94</v>
      </c>
      <c r="N114" s="79">
        <f t="shared" si="80"/>
        <v>148.2109375</v>
      </c>
      <c r="O114" s="211"/>
      <c r="P114" s="85">
        <f>LOOKUP(C114,全武将名字!$B$3:$B$257,全武将名字!$H$3:$H$257)</f>
        <v>95</v>
      </c>
      <c r="Q114" s="85">
        <f>LOOKUP(C114,全武将名字!$B$3:$B$257,全武将名字!$I$3:$I$257)</f>
        <v>76</v>
      </c>
      <c r="R114" s="85" t="str">
        <f>LOOKUP(C114,全武将名字!$B$3:$B$257,全武将名字!$J$3:$J$257)</f>
        <v>5A</v>
      </c>
      <c r="S114" s="85" t="str">
        <f>LOOKUP(C114,全武将名字!$B$3:$B$257,全武将名字!$K$3:$K$257)</f>
        <v>FF</v>
      </c>
      <c r="T114" s="79" t="s">
        <v>83</v>
      </c>
      <c r="U114" s="87" t="str">
        <f>LOOKUP(C114,武将属性排列!$C$1:$C$255,武将属性排列!$D$1:$D$255)</f>
        <v>在野</v>
      </c>
      <c r="V114" s="88">
        <f>LOOKUP(C114,武将属性排列!$C$1:$C$255,武将属性排列!$E$1:$E$255)</f>
        <v>95</v>
      </c>
      <c r="W114" s="88">
        <f>LOOKUP(C114,武将属性排列!$C$1:$C$255,武将属性排列!$F$1:$F$255)</f>
        <v>68</v>
      </c>
      <c r="X114" s="88">
        <f>LOOKUP(C114,武将属性排列!$C$1:$C$255,武将属性排列!$G$1:$G$255)</f>
        <v>93</v>
      </c>
      <c r="Y114" s="88">
        <f>LOOKUP(C114,武将属性排列!$C$1:$C$255,武将属性排列!$I$1:$I$255)</f>
        <v>87</v>
      </c>
      <c r="Z114" s="93">
        <f>LOOKUP(C114,武将属性排列!$C$1:$C$255,武将属性排列!$K$1:$K$255)</f>
        <v>2</v>
      </c>
      <c r="AA114" s="93">
        <f t="shared" si="100"/>
        <v>0</v>
      </c>
      <c r="AB114" s="88">
        <f>LOOKUP(C114,武将属性排列!$C$1:$C$255,武将属性排列!$O$1:$O$255)</f>
        <v>90</v>
      </c>
      <c r="AC114" s="94">
        <f t="shared" si="99"/>
        <v>265924</v>
      </c>
      <c r="AD114" s="94" t="str">
        <f t="shared" si="81"/>
        <v>40EC4</v>
      </c>
      <c r="AE114" s="211"/>
      <c r="AF114" s="95">
        <f t="shared" si="101"/>
        <v>40</v>
      </c>
      <c r="AG114" s="99" t="str">
        <f t="shared" si="82"/>
        <v>5F</v>
      </c>
      <c r="AH114" s="99" t="str">
        <f t="shared" si="83"/>
        <v>44</v>
      </c>
      <c r="AI114" s="99" t="str">
        <f t="shared" si="84"/>
        <v>5D</v>
      </c>
      <c r="AJ114" s="84" t="str">
        <f t="shared" si="85"/>
        <v>00</v>
      </c>
      <c r="AK114" s="99" t="str">
        <f t="shared" si="86"/>
        <v>57</v>
      </c>
      <c r="AL114" s="101" t="str">
        <f t="shared" si="87"/>
        <v>山军</v>
      </c>
      <c r="AM114" s="102">
        <f t="shared" si="88"/>
        <v>2</v>
      </c>
      <c r="AN114" s="99" t="str">
        <f t="shared" si="89"/>
        <v>0</v>
      </c>
      <c r="AO114" s="108">
        <f t="shared" si="90"/>
        <v>0</v>
      </c>
      <c r="AP114" s="108">
        <f t="shared" si="91"/>
        <v>4</v>
      </c>
      <c r="AQ114" s="109">
        <f t="shared" si="92"/>
        <v>0</v>
      </c>
      <c r="AR114" s="110" t="str">
        <f t="shared" si="93"/>
        <v>5A</v>
      </c>
      <c r="AS114" s="211"/>
      <c r="AT114" s="111">
        <v>71</v>
      </c>
      <c r="AU114" s="213"/>
      <c r="AV114" s="111">
        <v>28</v>
      </c>
      <c r="DD114" s="70" t="str">
        <f>LOOKUP(C114,全武将名字!$B$3:$B$257,全武将名字!$B$3:$B$257)</f>
        <v>沐英</v>
      </c>
      <c r="DE114" s="70">
        <f t="shared" si="94"/>
        <v>1</v>
      </c>
    </row>
    <row r="115" spans="1:109">
      <c r="A115" s="59" t="str">
        <f t="shared" si="102"/>
        <v>6F</v>
      </c>
      <c r="B115" s="19">
        <v>111</v>
      </c>
      <c r="C115" s="121" t="s">
        <v>797</v>
      </c>
      <c r="D115" s="67" t="str">
        <f t="shared" si="75"/>
        <v>2100</v>
      </c>
      <c r="E115" s="67">
        <f t="shared" si="95"/>
        <v>8448</v>
      </c>
      <c r="F115" s="67" t="str">
        <f t="shared" si="76"/>
        <v>943B</v>
      </c>
      <c r="G115" s="67">
        <f t="shared" si="96"/>
        <v>37947</v>
      </c>
      <c r="H115" s="67" t="str">
        <f t="shared" si="77"/>
        <v>242F</v>
      </c>
      <c r="I115" s="67">
        <f t="shared" si="97"/>
        <v>9263</v>
      </c>
      <c r="J115" s="79">
        <v>5</v>
      </c>
      <c r="K115" s="84" t="str">
        <f t="shared" si="78"/>
        <v>3B</v>
      </c>
      <c r="L115" s="79">
        <f t="shared" si="98"/>
        <v>59</v>
      </c>
      <c r="M115" s="84" t="str">
        <f t="shared" si="79"/>
        <v>94</v>
      </c>
      <c r="N115" s="79">
        <f t="shared" si="80"/>
        <v>148.23046875</v>
      </c>
      <c r="O115" s="211"/>
      <c r="P115" s="85" t="str">
        <f>LOOKUP(C115,全武将名字!$B$3:$B$257,全武将名字!$H$3:$H$257)</f>
        <v>8D</v>
      </c>
      <c r="Q115" s="85" t="str">
        <f>LOOKUP(C115,全武将名字!$B$3:$B$257,全武将名字!$I$3:$I$257)</f>
        <v>5A</v>
      </c>
      <c r="R115" s="85">
        <f>LOOKUP(C115,全武将名字!$B$3:$B$257,全武将名字!$J$3:$J$257)</f>
        <v>78</v>
      </c>
      <c r="S115" s="85" t="str">
        <f>LOOKUP(C115,全武将名字!$B$3:$B$257,全武将名字!$K$3:$K$257)</f>
        <v>7A</v>
      </c>
      <c r="T115" s="79" t="s">
        <v>83</v>
      </c>
      <c r="U115" s="87" t="str">
        <f>LOOKUP(C115,武将属性排列!$C$1:$C$255,武将属性排列!$D$1:$D$255)</f>
        <v>出仕</v>
      </c>
      <c r="V115" s="88">
        <f>LOOKUP(C115,武将属性排列!$C$1:$C$255,武将属性排列!$E$1:$E$255)</f>
        <v>71</v>
      </c>
      <c r="W115" s="88">
        <f>LOOKUP(C115,武将属性排列!$C$1:$C$255,武将属性排列!$F$1:$F$255)</f>
        <v>77</v>
      </c>
      <c r="X115" s="88">
        <f>LOOKUP(C115,武将属性排列!$C$1:$C$255,武将属性排列!$G$1:$G$255)</f>
        <v>69</v>
      </c>
      <c r="Y115" s="88">
        <f>LOOKUP(C115,武将属性排列!$C$1:$C$255,武将属性排列!$I$1:$I$255)</f>
        <v>87</v>
      </c>
      <c r="Z115" s="93">
        <f>LOOKUP(C115,武将属性排列!$C$1:$C$255,武将属性排列!$K$1:$K$255)</f>
        <v>2</v>
      </c>
      <c r="AA115" s="93">
        <f t="shared" si="100"/>
        <v>500</v>
      </c>
      <c r="AB115" s="88">
        <f>LOOKUP(C115,武将属性排列!$C$1:$C$255,武将属性排列!$O$1:$O$255)</f>
        <v>80</v>
      </c>
      <c r="AC115" s="94">
        <f t="shared" si="99"/>
        <v>265932</v>
      </c>
      <c r="AD115" s="94" t="str">
        <f t="shared" si="81"/>
        <v>40ECC</v>
      </c>
      <c r="AE115" s="211"/>
      <c r="AF115" s="95" t="str">
        <f t="shared" si="101"/>
        <v>00</v>
      </c>
      <c r="AG115" s="99" t="str">
        <f t="shared" si="82"/>
        <v>47</v>
      </c>
      <c r="AH115" s="99" t="str">
        <f t="shared" si="83"/>
        <v>4D</v>
      </c>
      <c r="AI115" s="99" t="str">
        <f t="shared" si="84"/>
        <v>45</v>
      </c>
      <c r="AJ115" s="84">
        <f t="shared" si="85"/>
        <v>30</v>
      </c>
      <c r="AK115" s="99" t="str">
        <f t="shared" si="86"/>
        <v>57</v>
      </c>
      <c r="AL115" s="101" t="str">
        <f t="shared" si="87"/>
        <v>山军</v>
      </c>
      <c r="AM115" s="102" t="str">
        <f t="shared" si="88"/>
        <v>2</v>
      </c>
      <c r="AN115" s="99" t="str">
        <f t="shared" si="89"/>
        <v>5</v>
      </c>
      <c r="AO115" s="108">
        <f t="shared" si="90"/>
        <v>0</v>
      </c>
      <c r="AP115" s="108">
        <f t="shared" si="91"/>
        <v>3</v>
      </c>
      <c r="AQ115" s="109">
        <f t="shared" si="92"/>
        <v>2</v>
      </c>
      <c r="AR115" s="110" t="str">
        <f t="shared" si="93"/>
        <v>50</v>
      </c>
      <c r="AS115" s="211"/>
      <c r="AT115" s="111">
        <v>72</v>
      </c>
      <c r="AU115" s="213"/>
      <c r="AV115" s="111">
        <v>0</v>
      </c>
      <c r="DD115" s="70" t="str">
        <f>LOOKUP(C115,全武将名字!$B$3:$B$257,全武将名字!$B$3:$B$257)</f>
        <v>古世文</v>
      </c>
      <c r="DE115" s="70">
        <f t="shared" si="94"/>
        <v>1</v>
      </c>
    </row>
    <row r="116" spans="1:109">
      <c r="A116" s="59" t="str">
        <f t="shared" si="102"/>
        <v>70</v>
      </c>
      <c r="B116" s="19">
        <v>112</v>
      </c>
      <c r="C116" s="19" t="s">
        <v>763</v>
      </c>
      <c r="D116" s="67" t="str">
        <f t="shared" si="75"/>
        <v>2102</v>
      </c>
      <c r="E116" s="67">
        <f t="shared" si="95"/>
        <v>8450</v>
      </c>
      <c r="F116" s="67" t="str">
        <f t="shared" si="76"/>
        <v>9440</v>
      </c>
      <c r="G116" s="67">
        <f t="shared" si="96"/>
        <v>37952</v>
      </c>
      <c r="H116" s="67" t="str">
        <f t="shared" si="77"/>
        <v>2434</v>
      </c>
      <c r="I116" s="67">
        <f t="shared" si="97"/>
        <v>9268</v>
      </c>
      <c r="J116" s="79">
        <v>5</v>
      </c>
      <c r="K116" s="84" t="str">
        <f t="shared" si="78"/>
        <v>40</v>
      </c>
      <c r="L116" s="79">
        <f t="shared" si="98"/>
        <v>64</v>
      </c>
      <c r="M116" s="84" t="str">
        <f t="shared" si="79"/>
        <v>94</v>
      </c>
      <c r="N116" s="79">
        <f t="shared" si="80"/>
        <v>148.25</v>
      </c>
      <c r="O116" s="211"/>
      <c r="P116" s="85">
        <f>LOOKUP(C116,全武将名字!$B$3:$B$257,全武将名字!$H$3:$H$257)</f>
        <v>89</v>
      </c>
      <c r="Q116" s="85">
        <f>LOOKUP(C116,全武将名字!$B$3:$B$257,全武将名字!$I$3:$I$257)</f>
        <v>50</v>
      </c>
      <c r="R116" s="85">
        <f>LOOKUP(C116,全武将名字!$B$3:$B$257,全武将名字!$J$3:$J$257)</f>
        <v>72</v>
      </c>
      <c r="S116" s="85" t="str">
        <f>LOOKUP(C116,全武将名字!$B$3:$B$257,全武将名字!$K$3:$K$257)</f>
        <v>FF</v>
      </c>
      <c r="T116" s="79" t="s">
        <v>83</v>
      </c>
      <c r="U116" s="87" t="str">
        <f>LOOKUP(C116,武将属性排列!$C$1:$C$255,武将属性排列!$D$1:$D$255)</f>
        <v>在野</v>
      </c>
      <c r="V116" s="88">
        <f>LOOKUP(C116,武将属性排列!$C$1:$C$255,武将属性排列!$E$1:$E$255)</f>
        <v>55</v>
      </c>
      <c r="W116" s="88">
        <f>LOOKUP(C116,武将属性排列!$C$1:$C$255,武将属性排列!$F$1:$F$255)</f>
        <v>56</v>
      </c>
      <c r="X116" s="88">
        <f>LOOKUP(C116,武将属性排列!$C$1:$C$255,武将属性排列!$G$1:$G$255)</f>
        <v>29</v>
      </c>
      <c r="Y116" s="88">
        <f>LOOKUP(C116,武将属性排列!$C$1:$C$255,武将属性排列!$I$1:$I$255)</f>
        <v>87</v>
      </c>
      <c r="Z116" s="93">
        <f>LOOKUP(C116,武将属性排列!$C$1:$C$255,武将属性排列!$K$1:$K$255)</f>
        <v>1</v>
      </c>
      <c r="AA116" s="93">
        <f t="shared" si="100"/>
        <v>0</v>
      </c>
      <c r="AB116" s="88">
        <f>LOOKUP(C116,武将属性排列!$C$1:$C$255,武将属性排列!$O$1:$O$255)</f>
        <v>61</v>
      </c>
      <c r="AC116" s="94">
        <f t="shared" si="99"/>
        <v>265940</v>
      </c>
      <c r="AD116" s="94" t="str">
        <f t="shared" si="81"/>
        <v>40ED4</v>
      </c>
      <c r="AE116" s="211"/>
      <c r="AF116" s="95">
        <f t="shared" si="101"/>
        <v>40</v>
      </c>
      <c r="AG116" s="99" t="str">
        <f t="shared" si="82"/>
        <v>37</v>
      </c>
      <c r="AH116" s="99" t="str">
        <f t="shared" si="83"/>
        <v>38</v>
      </c>
      <c r="AI116" s="99" t="str">
        <f t="shared" si="84"/>
        <v>1D</v>
      </c>
      <c r="AJ116" s="84" t="str">
        <f t="shared" si="85"/>
        <v>00</v>
      </c>
      <c r="AK116" s="99" t="str">
        <f t="shared" si="86"/>
        <v>57</v>
      </c>
      <c r="AL116" s="101" t="str">
        <f t="shared" si="87"/>
        <v>水军</v>
      </c>
      <c r="AM116" s="102">
        <f t="shared" si="88"/>
        <v>1</v>
      </c>
      <c r="AN116" s="99" t="str">
        <f t="shared" si="89"/>
        <v>0</v>
      </c>
      <c r="AO116" s="108">
        <f t="shared" si="90"/>
        <v>0</v>
      </c>
      <c r="AP116" s="108">
        <f t="shared" si="91"/>
        <v>3</v>
      </c>
      <c r="AQ116" s="109">
        <f t="shared" si="92"/>
        <v>0</v>
      </c>
      <c r="AR116" s="110" t="str">
        <f t="shared" si="93"/>
        <v>3D</v>
      </c>
      <c r="AS116" s="211"/>
      <c r="AT116" s="111">
        <v>72</v>
      </c>
      <c r="AU116" s="213"/>
      <c r="AV116" s="111">
        <v>14</v>
      </c>
      <c r="DD116" s="70" t="str">
        <f>LOOKUP(C116,全武将名字!$B$3:$B$257,全武将名字!$B$3:$B$257)</f>
        <v>陈善</v>
      </c>
      <c r="DE116" s="70">
        <f t="shared" si="94"/>
        <v>1</v>
      </c>
    </row>
    <row r="117" spans="1:109">
      <c r="A117" s="59" t="str">
        <f t="shared" si="102"/>
        <v>71</v>
      </c>
      <c r="B117" s="19">
        <v>113</v>
      </c>
      <c r="C117" s="19" t="s">
        <v>842</v>
      </c>
      <c r="D117" s="67" t="str">
        <f t="shared" si="75"/>
        <v>2104</v>
      </c>
      <c r="E117" s="67">
        <f t="shared" si="95"/>
        <v>8452</v>
      </c>
      <c r="F117" s="67" t="str">
        <f t="shared" si="76"/>
        <v>9445</v>
      </c>
      <c r="G117" s="67">
        <f t="shared" si="96"/>
        <v>37957</v>
      </c>
      <c r="H117" s="67" t="str">
        <f t="shared" si="77"/>
        <v>2439</v>
      </c>
      <c r="I117" s="67">
        <f t="shared" si="97"/>
        <v>9273</v>
      </c>
      <c r="J117" s="79">
        <v>5</v>
      </c>
      <c r="K117" s="84" t="str">
        <f t="shared" si="78"/>
        <v>45</v>
      </c>
      <c r="L117" s="79">
        <f t="shared" si="98"/>
        <v>69</v>
      </c>
      <c r="M117" s="84" t="str">
        <f t="shared" si="79"/>
        <v>94</v>
      </c>
      <c r="N117" s="79">
        <f t="shared" si="80"/>
        <v>148.26953125</v>
      </c>
      <c r="O117" s="211"/>
      <c r="P117" s="85">
        <f>LOOKUP(C117,全武将名字!$B$3:$B$257,全武将名字!$H$3:$H$257)</f>
        <v>93</v>
      </c>
      <c r="Q117" s="85">
        <f>LOOKUP(C117,全武将名字!$B$3:$B$257,全武将名字!$I$3:$I$257)</f>
        <v>50</v>
      </c>
      <c r="R117" s="85">
        <f>LOOKUP(C117,全武将名字!$B$3:$B$257,全武将名字!$J$3:$J$257)</f>
        <v>70</v>
      </c>
      <c r="S117" s="85">
        <f>LOOKUP(C117,全武将名字!$B$3:$B$257,全武将名字!$K$3:$K$257)</f>
        <v>72</v>
      </c>
      <c r="T117" s="79" t="s">
        <v>83</v>
      </c>
      <c r="U117" s="87" t="str">
        <f>LOOKUP(C117,武将属性排列!$C$1:$C$255,武将属性排列!$D$1:$D$255)</f>
        <v>在野</v>
      </c>
      <c r="V117" s="88">
        <f>LOOKUP(C117,武将属性排列!$C$1:$C$255,武将属性排列!$E$1:$E$255)</f>
        <v>52</v>
      </c>
      <c r="W117" s="88">
        <f>LOOKUP(C117,武将属性排列!$C$1:$C$255,武将属性排列!$F$1:$F$255)</f>
        <v>70</v>
      </c>
      <c r="X117" s="88">
        <f>LOOKUP(C117,武将属性排列!$C$1:$C$255,武将属性排列!$G$1:$G$255)</f>
        <v>41</v>
      </c>
      <c r="Y117" s="88">
        <f>LOOKUP(C117,武将属性排列!$C$1:$C$255,武将属性排列!$I$1:$I$255)</f>
        <v>87</v>
      </c>
      <c r="Z117" s="93">
        <f>LOOKUP(C117,武将属性排列!$C$1:$C$255,武将属性排列!$K$1:$K$255)</f>
        <v>1</v>
      </c>
      <c r="AA117" s="93">
        <f t="shared" si="100"/>
        <v>0</v>
      </c>
      <c r="AB117" s="88">
        <f>LOOKUP(C117,武将属性排列!$C$1:$C$255,武将属性排列!$O$1:$O$255)</f>
        <v>65</v>
      </c>
      <c r="AC117" s="94">
        <f t="shared" si="99"/>
        <v>265948</v>
      </c>
      <c r="AD117" s="94" t="str">
        <f t="shared" si="81"/>
        <v>40EDC</v>
      </c>
      <c r="AE117" s="211"/>
      <c r="AF117" s="95">
        <f t="shared" si="101"/>
        <v>40</v>
      </c>
      <c r="AG117" s="99" t="str">
        <f t="shared" si="82"/>
        <v>34</v>
      </c>
      <c r="AH117" s="99" t="str">
        <f t="shared" si="83"/>
        <v>46</v>
      </c>
      <c r="AI117" s="99" t="str">
        <f t="shared" si="84"/>
        <v>29</v>
      </c>
      <c r="AJ117" s="84" t="str">
        <f t="shared" si="85"/>
        <v>00</v>
      </c>
      <c r="AK117" s="99" t="str">
        <f t="shared" si="86"/>
        <v>57</v>
      </c>
      <c r="AL117" s="101" t="str">
        <f t="shared" si="87"/>
        <v>水军</v>
      </c>
      <c r="AM117" s="102">
        <f t="shared" si="88"/>
        <v>1</v>
      </c>
      <c r="AN117" s="99" t="str">
        <f t="shared" si="89"/>
        <v>0</v>
      </c>
      <c r="AO117" s="108">
        <f t="shared" si="90"/>
        <v>0</v>
      </c>
      <c r="AP117" s="108">
        <f t="shared" si="91"/>
        <v>3</v>
      </c>
      <c r="AQ117" s="109">
        <f t="shared" si="92"/>
        <v>0</v>
      </c>
      <c r="AR117" s="110" t="str">
        <f t="shared" si="93"/>
        <v>41</v>
      </c>
      <c r="AS117" s="211"/>
      <c r="AT117" s="111">
        <v>72</v>
      </c>
      <c r="AU117" s="213"/>
      <c r="AV117" s="111">
        <v>28</v>
      </c>
      <c r="DD117" s="70" t="str">
        <f>LOOKUP(C117,全武将名字!$B$3:$B$257,全武将名字!$B$3:$B$257)</f>
        <v>李行素</v>
      </c>
      <c r="DE117" s="70">
        <f t="shared" si="94"/>
        <v>1</v>
      </c>
    </row>
    <row r="118" spans="1:109">
      <c r="A118" s="59" t="str">
        <f t="shared" si="102"/>
        <v>72</v>
      </c>
      <c r="B118" s="19">
        <v>114</v>
      </c>
      <c r="C118" s="19" t="s">
        <v>949</v>
      </c>
      <c r="D118" s="67" t="str">
        <f t="shared" si="75"/>
        <v>2106</v>
      </c>
      <c r="E118" s="67">
        <f t="shared" si="95"/>
        <v>8454</v>
      </c>
      <c r="F118" s="67" t="str">
        <f t="shared" si="76"/>
        <v>944A</v>
      </c>
      <c r="G118" s="67">
        <f t="shared" si="96"/>
        <v>37962</v>
      </c>
      <c r="H118" s="67" t="str">
        <f t="shared" si="77"/>
        <v>243E</v>
      </c>
      <c r="I118" s="67">
        <f t="shared" si="97"/>
        <v>9278</v>
      </c>
      <c r="J118" s="79">
        <v>5</v>
      </c>
      <c r="K118" s="84" t="str">
        <f t="shared" si="78"/>
        <v>4A</v>
      </c>
      <c r="L118" s="79">
        <f t="shared" si="98"/>
        <v>74</v>
      </c>
      <c r="M118" s="84" t="str">
        <f t="shared" si="79"/>
        <v>94</v>
      </c>
      <c r="N118" s="79">
        <f t="shared" si="80"/>
        <v>148.2890625</v>
      </c>
      <c r="O118" s="211"/>
      <c r="P118" s="85" t="str">
        <f>LOOKUP(C118,全武将名字!$B$3:$B$257,全武将名字!$H$3:$H$257)</f>
        <v>A0</v>
      </c>
      <c r="Q118" s="85">
        <f>LOOKUP(C118,全武将名字!$B$3:$B$257,全武将名字!$I$3:$I$257)</f>
        <v>56</v>
      </c>
      <c r="R118" s="85">
        <f>LOOKUP(C118,全武将名字!$B$3:$B$257,全武将名字!$J$3:$J$257)</f>
        <v>74</v>
      </c>
      <c r="S118" s="85" t="str">
        <f>LOOKUP(C118,全武将名字!$B$3:$B$257,全武将名字!$K$3:$K$257)</f>
        <v>FF</v>
      </c>
      <c r="T118" s="79" t="s">
        <v>83</v>
      </c>
      <c r="U118" s="87" t="str">
        <f>LOOKUP(C118,武将属性排列!$C$1:$C$255,武将属性排列!$D$1:$D$255)</f>
        <v>在野</v>
      </c>
      <c r="V118" s="88">
        <f>LOOKUP(C118,武将属性排列!$C$1:$C$255,武将属性排列!$E$1:$E$255)</f>
        <v>69</v>
      </c>
      <c r="W118" s="88">
        <f>LOOKUP(C118,武将属性排列!$C$1:$C$255,武将属性排列!$F$1:$F$255)</f>
        <v>65</v>
      </c>
      <c r="X118" s="88">
        <f>LOOKUP(C118,武将属性排列!$C$1:$C$255,武将属性排列!$G$1:$G$255)</f>
        <v>54</v>
      </c>
      <c r="Y118" s="88">
        <f>LOOKUP(C118,武将属性排列!$C$1:$C$255,武将属性排列!$I$1:$I$255)</f>
        <v>86</v>
      </c>
      <c r="Z118" s="93">
        <f>LOOKUP(C118,武将属性排列!$C$1:$C$255,武将属性排列!$K$1:$K$255)</f>
        <v>1</v>
      </c>
      <c r="AA118" s="93">
        <f t="shared" si="100"/>
        <v>0</v>
      </c>
      <c r="AB118" s="88">
        <f>LOOKUP(C118,武将属性排列!$C$1:$C$255,武将属性排列!$O$1:$O$255)</f>
        <v>49</v>
      </c>
      <c r="AC118" s="94">
        <f t="shared" si="99"/>
        <v>265956</v>
      </c>
      <c r="AD118" s="94" t="str">
        <f t="shared" si="81"/>
        <v>40EE4</v>
      </c>
      <c r="AE118" s="211"/>
      <c r="AF118" s="95">
        <f t="shared" si="101"/>
        <v>40</v>
      </c>
      <c r="AG118" s="99" t="str">
        <f t="shared" si="82"/>
        <v>45</v>
      </c>
      <c r="AH118" s="99" t="str">
        <f t="shared" si="83"/>
        <v>41</v>
      </c>
      <c r="AI118" s="99" t="str">
        <f t="shared" si="84"/>
        <v>36</v>
      </c>
      <c r="AJ118" s="84" t="str">
        <f t="shared" si="85"/>
        <v>00</v>
      </c>
      <c r="AK118" s="99" t="str">
        <f t="shared" si="86"/>
        <v>56</v>
      </c>
      <c r="AL118" s="101" t="str">
        <f t="shared" si="87"/>
        <v>水军</v>
      </c>
      <c r="AM118" s="102">
        <f t="shared" si="88"/>
        <v>1</v>
      </c>
      <c r="AN118" s="99" t="str">
        <f t="shared" si="89"/>
        <v>0</v>
      </c>
      <c r="AO118" s="108">
        <f t="shared" si="90"/>
        <v>0</v>
      </c>
      <c r="AP118" s="108">
        <f t="shared" si="91"/>
        <v>4</v>
      </c>
      <c r="AQ118" s="109">
        <f t="shared" si="92"/>
        <v>0</v>
      </c>
      <c r="AR118" s="110" t="str">
        <f t="shared" si="93"/>
        <v>31</v>
      </c>
      <c r="AS118" s="211"/>
      <c r="AT118" s="111">
        <v>73</v>
      </c>
      <c r="AU118" s="213"/>
      <c r="AV118" s="111">
        <v>0</v>
      </c>
      <c r="DD118" s="70" t="str">
        <f>LOOKUP(C118,全武将名字!$B$3:$B$257,全武将名字!$B$3:$B$257)</f>
        <v>袁兴</v>
      </c>
      <c r="DE118" s="70">
        <f t="shared" si="94"/>
        <v>1</v>
      </c>
    </row>
    <row r="119" spans="1:109">
      <c r="A119" s="59" t="str">
        <f t="shared" si="102"/>
        <v>73</v>
      </c>
      <c r="B119" s="19">
        <v>115</v>
      </c>
      <c r="C119" s="19" t="s">
        <v>844</v>
      </c>
      <c r="D119" s="67" t="str">
        <f t="shared" si="75"/>
        <v>2108</v>
      </c>
      <c r="E119" s="67">
        <f t="shared" si="95"/>
        <v>8456</v>
      </c>
      <c r="F119" s="67" t="str">
        <f t="shared" si="76"/>
        <v>944F</v>
      </c>
      <c r="G119" s="67">
        <f t="shared" si="96"/>
        <v>37967</v>
      </c>
      <c r="H119" s="67" t="str">
        <f t="shared" si="77"/>
        <v>2443</v>
      </c>
      <c r="I119" s="67">
        <f t="shared" si="97"/>
        <v>9283</v>
      </c>
      <c r="J119" s="79">
        <v>5</v>
      </c>
      <c r="K119" s="84" t="str">
        <f t="shared" si="78"/>
        <v>4F</v>
      </c>
      <c r="L119" s="79">
        <f t="shared" si="98"/>
        <v>79</v>
      </c>
      <c r="M119" s="84" t="str">
        <f t="shared" si="79"/>
        <v>94</v>
      </c>
      <c r="N119" s="79">
        <f t="shared" si="80"/>
        <v>148.30859375</v>
      </c>
      <c r="O119" s="211"/>
      <c r="P119" s="85">
        <f>LOOKUP(C119,全武将名字!$B$3:$B$257,全武将名字!$H$3:$H$257)</f>
        <v>92</v>
      </c>
      <c r="Q119" s="85">
        <f>LOOKUP(C119,全武将名字!$B$3:$B$257,全武将名字!$I$3:$I$257)</f>
        <v>50</v>
      </c>
      <c r="R119" s="85">
        <f>LOOKUP(C119,全武将名字!$B$3:$B$257,全武将名字!$J$3:$J$257)</f>
        <v>52</v>
      </c>
      <c r="S119" s="85">
        <f>LOOKUP(C119,全武将名字!$B$3:$B$257,全武将名字!$K$3:$K$257)</f>
        <v>70</v>
      </c>
      <c r="T119" s="79" t="s">
        <v>83</v>
      </c>
      <c r="U119" s="87" t="str">
        <f>LOOKUP(C119,武将属性排列!$C$1:$C$255,武将属性排列!$D$1:$D$255)</f>
        <v>出仕</v>
      </c>
      <c r="V119" s="88">
        <f>LOOKUP(C119,武将属性排列!$C$1:$C$255,武将属性排列!$E$1:$E$255)</f>
        <v>74</v>
      </c>
      <c r="W119" s="88">
        <f>LOOKUP(C119,武将属性排列!$C$1:$C$255,武将属性排列!$F$1:$F$255)</f>
        <v>65</v>
      </c>
      <c r="X119" s="88">
        <f>LOOKUP(C119,武将属性排列!$C$1:$C$255,武将属性排列!$G$1:$G$255)</f>
        <v>83</v>
      </c>
      <c r="Y119" s="88">
        <f>LOOKUP(C119,武将属性排列!$C$1:$C$255,武将属性排列!$I$1:$I$255)</f>
        <v>86</v>
      </c>
      <c r="Z119" s="93">
        <f>LOOKUP(C119,武将属性排列!$C$1:$C$255,武将属性排列!$K$1:$K$255)</f>
        <v>1</v>
      </c>
      <c r="AA119" s="93">
        <f t="shared" si="100"/>
        <v>500</v>
      </c>
      <c r="AB119" s="88">
        <f>LOOKUP(C119,武将属性排列!$C$1:$C$255,武将属性排列!$O$1:$O$255)</f>
        <v>44</v>
      </c>
      <c r="AC119" s="94">
        <f t="shared" si="99"/>
        <v>265964</v>
      </c>
      <c r="AD119" s="94" t="str">
        <f t="shared" si="81"/>
        <v>40EEC</v>
      </c>
      <c r="AE119" s="211"/>
      <c r="AF119" s="95" t="str">
        <f t="shared" si="101"/>
        <v>00</v>
      </c>
      <c r="AG119" s="99" t="str">
        <f t="shared" si="82"/>
        <v>4A</v>
      </c>
      <c r="AH119" s="99" t="str">
        <f t="shared" si="83"/>
        <v>41</v>
      </c>
      <c r="AI119" s="99" t="str">
        <f t="shared" si="84"/>
        <v>53</v>
      </c>
      <c r="AJ119" s="84">
        <f t="shared" si="85"/>
        <v>20</v>
      </c>
      <c r="AK119" s="99" t="str">
        <f t="shared" si="86"/>
        <v>56</v>
      </c>
      <c r="AL119" s="101" t="str">
        <f t="shared" si="87"/>
        <v>水军</v>
      </c>
      <c r="AM119" s="102" t="str">
        <f t="shared" si="88"/>
        <v>1</v>
      </c>
      <c r="AN119" s="99" t="str">
        <f t="shared" si="89"/>
        <v>5</v>
      </c>
      <c r="AO119" s="108">
        <f t="shared" si="90"/>
        <v>0</v>
      </c>
      <c r="AP119" s="108">
        <f t="shared" si="91"/>
        <v>3</v>
      </c>
      <c r="AQ119" s="109">
        <f t="shared" si="92"/>
        <v>3</v>
      </c>
      <c r="AR119" s="110" t="str">
        <f t="shared" si="93"/>
        <v>2C</v>
      </c>
      <c r="AS119" s="211"/>
      <c r="AT119" s="111">
        <v>73</v>
      </c>
      <c r="AU119" s="213"/>
      <c r="AV119" s="111">
        <v>14</v>
      </c>
      <c r="DD119" s="70" t="str">
        <f>LOOKUP(C119,全武将名字!$B$3:$B$257,全武将名字!$B$3:$B$257)</f>
        <v>廖永安</v>
      </c>
      <c r="DE119" s="70">
        <f t="shared" si="94"/>
        <v>1</v>
      </c>
    </row>
    <row r="120" spans="1:109">
      <c r="A120" s="59" t="str">
        <f t="shared" si="102"/>
        <v>74</v>
      </c>
      <c r="B120" s="19">
        <v>116</v>
      </c>
      <c r="C120" s="19" t="s">
        <v>945</v>
      </c>
      <c r="D120" s="67" t="str">
        <f t="shared" si="75"/>
        <v>210A</v>
      </c>
      <c r="E120" s="67">
        <f t="shared" si="95"/>
        <v>8458</v>
      </c>
      <c r="F120" s="67" t="str">
        <f t="shared" si="76"/>
        <v>9454</v>
      </c>
      <c r="G120" s="67">
        <f t="shared" si="96"/>
        <v>37972</v>
      </c>
      <c r="H120" s="67" t="str">
        <f t="shared" si="77"/>
        <v>2448</v>
      </c>
      <c r="I120" s="67">
        <f t="shared" si="97"/>
        <v>9288</v>
      </c>
      <c r="J120" s="79">
        <v>5</v>
      </c>
      <c r="K120" s="84" t="str">
        <f t="shared" si="78"/>
        <v>54</v>
      </c>
      <c r="L120" s="79">
        <f t="shared" si="98"/>
        <v>84</v>
      </c>
      <c r="M120" s="84" t="str">
        <f t="shared" si="79"/>
        <v>94</v>
      </c>
      <c r="N120" s="79">
        <f t="shared" si="80"/>
        <v>148.328125</v>
      </c>
      <c r="O120" s="211"/>
      <c r="P120" s="85" t="str">
        <f>LOOKUP(C120,全武将名字!$B$3:$B$257,全武将名字!$H$3:$H$257)</f>
        <v>9F</v>
      </c>
      <c r="Q120" s="85" t="str">
        <f>LOOKUP(C120,全武将名字!$B$3:$B$257,全武将名字!$I$3:$I$257)</f>
        <v>5A</v>
      </c>
      <c r="R120" s="85" t="str">
        <f>LOOKUP(C120,全武将名字!$B$3:$B$257,全武将名字!$J$3:$J$257)</f>
        <v>5C</v>
      </c>
      <c r="S120" s="85" t="str">
        <f>LOOKUP(C120,全武将名字!$B$3:$B$257,全武将名字!$K$3:$K$257)</f>
        <v>7C</v>
      </c>
      <c r="T120" s="79" t="s">
        <v>83</v>
      </c>
      <c r="U120" s="87" t="str">
        <f>LOOKUP(C120,武将属性排列!$C$1:$C$255,武将属性排列!$D$1:$D$255)</f>
        <v>在野</v>
      </c>
      <c r="V120" s="88">
        <f>LOOKUP(C120,武将属性排列!$C$1:$C$255,武将属性排列!$E$1:$E$255)</f>
        <v>71</v>
      </c>
      <c r="W120" s="88">
        <f>LOOKUP(C120,武将属性排列!$C$1:$C$255,武将属性排列!$F$1:$F$255)</f>
        <v>56</v>
      </c>
      <c r="X120" s="88">
        <f>LOOKUP(C120,武将属性排列!$C$1:$C$255,武将属性排列!$G$1:$G$255)</f>
        <v>44</v>
      </c>
      <c r="Y120" s="88">
        <f>LOOKUP(C120,武将属性排列!$C$1:$C$255,武将属性排列!$I$1:$I$255)</f>
        <v>86</v>
      </c>
      <c r="Z120" s="93">
        <f>LOOKUP(C120,武将属性排列!$C$1:$C$255,武将属性排列!$K$1:$K$255)</f>
        <v>1</v>
      </c>
      <c r="AA120" s="93">
        <f t="shared" si="100"/>
        <v>0</v>
      </c>
      <c r="AB120" s="88">
        <f>LOOKUP(C120,武将属性排列!$C$1:$C$255,武将属性排列!$O$1:$O$255)</f>
        <v>47</v>
      </c>
      <c r="AC120" s="94">
        <f t="shared" si="99"/>
        <v>265972</v>
      </c>
      <c r="AD120" s="94" t="str">
        <f t="shared" si="81"/>
        <v>40EF4</v>
      </c>
      <c r="AE120" s="211"/>
      <c r="AF120" s="95">
        <f t="shared" si="101"/>
        <v>40</v>
      </c>
      <c r="AG120" s="99" t="str">
        <f t="shared" si="82"/>
        <v>47</v>
      </c>
      <c r="AH120" s="99" t="str">
        <f t="shared" si="83"/>
        <v>38</v>
      </c>
      <c r="AI120" s="99" t="str">
        <f t="shared" si="84"/>
        <v>2C</v>
      </c>
      <c r="AJ120" s="84" t="str">
        <f t="shared" si="85"/>
        <v>00</v>
      </c>
      <c r="AK120" s="99" t="str">
        <f t="shared" si="86"/>
        <v>56</v>
      </c>
      <c r="AL120" s="101" t="str">
        <f t="shared" si="87"/>
        <v>水军</v>
      </c>
      <c r="AM120" s="102">
        <f t="shared" si="88"/>
        <v>1</v>
      </c>
      <c r="AN120" s="99" t="str">
        <f t="shared" si="89"/>
        <v>0</v>
      </c>
      <c r="AO120" s="108">
        <f t="shared" si="90"/>
        <v>0</v>
      </c>
      <c r="AP120" s="108">
        <f t="shared" si="91"/>
        <v>3</v>
      </c>
      <c r="AQ120" s="109">
        <f t="shared" si="92"/>
        <v>0</v>
      </c>
      <c r="AR120" s="110" t="str">
        <f t="shared" si="93"/>
        <v>2F</v>
      </c>
      <c r="AS120" s="211"/>
      <c r="AT120" s="111">
        <v>73</v>
      </c>
      <c r="AU120" s="213"/>
      <c r="AV120" s="111">
        <v>28</v>
      </c>
      <c r="DD120" s="70" t="str">
        <f>LOOKUP(C120,全武将名字!$B$3:$B$257,全武将名字!$B$3:$B$257)</f>
        <v>俞通渊</v>
      </c>
      <c r="DE120" s="70">
        <f t="shared" si="94"/>
        <v>1</v>
      </c>
    </row>
    <row r="121" spans="1:109">
      <c r="A121" s="59" t="str">
        <f t="shared" si="102"/>
        <v>75</v>
      </c>
      <c r="B121" s="19">
        <v>117</v>
      </c>
      <c r="C121" s="19" t="s">
        <v>753</v>
      </c>
      <c r="D121" s="67" t="str">
        <f t="shared" si="75"/>
        <v>210C</v>
      </c>
      <c r="E121" s="67">
        <f t="shared" si="95"/>
        <v>8460</v>
      </c>
      <c r="F121" s="67" t="str">
        <f t="shared" si="76"/>
        <v>9459</v>
      </c>
      <c r="G121" s="67">
        <f t="shared" si="96"/>
        <v>37977</v>
      </c>
      <c r="H121" s="67" t="str">
        <f t="shared" si="77"/>
        <v>244D</v>
      </c>
      <c r="I121" s="67">
        <f t="shared" si="97"/>
        <v>9293</v>
      </c>
      <c r="J121" s="79">
        <v>5</v>
      </c>
      <c r="K121" s="84" t="str">
        <f t="shared" si="78"/>
        <v>59</v>
      </c>
      <c r="L121" s="79">
        <f t="shared" si="98"/>
        <v>89</v>
      </c>
      <c r="M121" s="84" t="str">
        <f t="shared" si="79"/>
        <v>94</v>
      </c>
      <c r="N121" s="79">
        <f t="shared" si="80"/>
        <v>148.34765625</v>
      </c>
      <c r="O121" s="211"/>
      <c r="P121" s="85">
        <f>LOOKUP(C121,全武将名字!$B$3:$B$257,全武将名字!$H$3:$H$257)</f>
        <v>88</v>
      </c>
      <c r="Q121" s="85">
        <f>LOOKUP(C121,全武将名字!$B$3:$B$257,全武将名字!$I$3:$I$257)</f>
        <v>72</v>
      </c>
      <c r="R121" s="85">
        <f>LOOKUP(C121,全武将名字!$B$3:$B$257,全武将名字!$J$3:$J$257)</f>
        <v>54</v>
      </c>
      <c r="S121" s="85">
        <f>LOOKUP(C121,全武将名字!$B$3:$B$257,全武将名字!$K$3:$K$257)</f>
        <v>56</v>
      </c>
      <c r="T121" s="79" t="s">
        <v>83</v>
      </c>
      <c r="U121" s="87" t="str">
        <f>LOOKUP(C121,武将属性排列!$C$1:$C$255,武将属性排列!$D$1:$D$255)</f>
        <v>在野</v>
      </c>
      <c r="V121" s="88">
        <f>LOOKUP(C121,武将属性排列!$C$1:$C$255,武将属性排列!$E$1:$E$255)</f>
        <v>55</v>
      </c>
      <c r="W121" s="88">
        <f>LOOKUP(C121,武将属性排列!$C$1:$C$255,武将属性排列!$F$1:$F$255)</f>
        <v>76</v>
      </c>
      <c r="X121" s="88">
        <f>LOOKUP(C121,武将属性排列!$C$1:$C$255,武将属性排列!$G$1:$G$255)</f>
        <v>66</v>
      </c>
      <c r="Y121" s="88">
        <f>LOOKUP(C121,武将属性排列!$C$1:$C$255,武将属性排列!$I$1:$I$255)</f>
        <v>86</v>
      </c>
      <c r="Z121" s="93">
        <f>LOOKUP(C121,武将属性排列!$C$1:$C$255,武将属性排列!$K$1:$K$255)</f>
        <v>0</v>
      </c>
      <c r="AA121" s="93">
        <f t="shared" si="100"/>
        <v>0</v>
      </c>
      <c r="AB121" s="88">
        <f>LOOKUP(C121,武将属性排列!$C$1:$C$255,武将属性排列!$O$1:$O$255)</f>
        <v>66</v>
      </c>
      <c r="AC121" s="94">
        <f t="shared" si="99"/>
        <v>265980</v>
      </c>
      <c r="AD121" s="94" t="str">
        <f t="shared" si="81"/>
        <v>40EFC</v>
      </c>
      <c r="AE121" s="211"/>
      <c r="AF121" s="95">
        <f t="shared" si="101"/>
        <v>40</v>
      </c>
      <c r="AG121" s="99" t="str">
        <f t="shared" si="82"/>
        <v>37</v>
      </c>
      <c r="AH121" s="99" t="str">
        <f t="shared" si="83"/>
        <v>4C</v>
      </c>
      <c r="AI121" s="99" t="str">
        <f t="shared" si="84"/>
        <v>42</v>
      </c>
      <c r="AJ121" s="84" t="str">
        <f t="shared" si="85"/>
        <v>00</v>
      </c>
      <c r="AK121" s="99" t="str">
        <f t="shared" si="86"/>
        <v>56</v>
      </c>
      <c r="AL121" s="101" t="str">
        <f t="shared" si="87"/>
        <v>平军</v>
      </c>
      <c r="AM121" s="102" t="str">
        <f t="shared" si="88"/>
        <v>0</v>
      </c>
      <c r="AN121" s="99" t="str">
        <f t="shared" si="89"/>
        <v>0</v>
      </c>
      <c r="AO121" s="108">
        <f t="shared" si="90"/>
        <v>0</v>
      </c>
      <c r="AP121" s="108">
        <f t="shared" si="91"/>
        <v>3</v>
      </c>
      <c r="AQ121" s="109">
        <f t="shared" si="92"/>
        <v>0</v>
      </c>
      <c r="AR121" s="110" t="str">
        <f t="shared" si="93"/>
        <v>42</v>
      </c>
      <c r="AS121" s="211"/>
      <c r="AT121" s="111">
        <v>74</v>
      </c>
      <c r="AU121" s="213"/>
      <c r="AV121" s="111">
        <v>0</v>
      </c>
      <c r="DD121" s="70" t="str">
        <f>LOOKUP(C121,全武将名字!$B$3:$B$257,全武将名字!$B$3:$B$257)</f>
        <v>蔡彦文</v>
      </c>
      <c r="DE121" s="70">
        <f t="shared" si="94"/>
        <v>1</v>
      </c>
    </row>
    <row r="122" spans="1:109">
      <c r="A122" s="59" t="str">
        <f t="shared" si="102"/>
        <v>76</v>
      </c>
      <c r="B122" s="19">
        <v>118</v>
      </c>
      <c r="C122" s="19" t="s">
        <v>810</v>
      </c>
      <c r="D122" s="67" t="str">
        <f t="shared" si="75"/>
        <v>210E</v>
      </c>
      <c r="E122" s="67">
        <f t="shared" si="95"/>
        <v>8462</v>
      </c>
      <c r="F122" s="67" t="str">
        <f t="shared" si="76"/>
        <v>945E</v>
      </c>
      <c r="G122" s="67">
        <f t="shared" si="96"/>
        <v>37982</v>
      </c>
      <c r="H122" s="67" t="str">
        <f t="shared" si="77"/>
        <v>2452</v>
      </c>
      <c r="I122" s="67">
        <f t="shared" si="97"/>
        <v>9298</v>
      </c>
      <c r="J122" s="79">
        <v>5</v>
      </c>
      <c r="K122" s="84" t="str">
        <f t="shared" si="78"/>
        <v>5E</v>
      </c>
      <c r="L122" s="79">
        <f t="shared" si="98"/>
        <v>94</v>
      </c>
      <c r="M122" s="84" t="str">
        <f t="shared" si="79"/>
        <v>94</v>
      </c>
      <c r="N122" s="79">
        <f t="shared" si="80"/>
        <v>148.3671875</v>
      </c>
      <c r="O122" s="211"/>
      <c r="P122" s="85" t="str">
        <f>LOOKUP(C122,全武将名字!$B$3:$B$257,全武将名字!$H$3:$H$257)</f>
        <v>FC</v>
      </c>
      <c r="Q122" s="85">
        <f>LOOKUP(C122,全武将名字!$B$3:$B$257,全武将名字!$I$3:$I$257)</f>
        <v>72</v>
      </c>
      <c r="R122" s="85">
        <f>LOOKUP(C122,全武将名字!$B$3:$B$257,全武将名字!$J$3:$J$257)</f>
        <v>54</v>
      </c>
      <c r="S122" s="85" t="str">
        <f>LOOKUP(C122,全武将名字!$B$3:$B$257,全武将名字!$K$3:$K$257)</f>
        <v>FF</v>
      </c>
      <c r="T122" s="79" t="s">
        <v>83</v>
      </c>
      <c r="U122" s="87" t="str">
        <f>LOOKUP(C122,武将属性排列!$C$1:$C$255,武将属性排列!$D$1:$D$255)</f>
        <v>在野</v>
      </c>
      <c r="V122" s="88">
        <f>LOOKUP(C122,武将属性排列!$C$1:$C$255,武将属性排列!$E$1:$E$255)</f>
        <v>91</v>
      </c>
      <c r="W122" s="88">
        <f>LOOKUP(C122,武将属性排列!$C$1:$C$255,武将属性排列!$F$1:$F$255)</f>
        <v>48</v>
      </c>
      <c r="X122" s="88">
        <f>LOOKUP(C122,武将属性排列!$C$1:$C$255,武将属性排列!$G$1:$G$255)</f>
        <v>91</v>
      </c>
      <c r="Y122" s="88">
        <f>LOOKUP(C122,武将属性排列!$C$1:$C$255,武将属性排列!$I$1:$I$255)</f>
        <v>86</v>
      </c>
      <c r="Z122" s="93">
        <f>LOOKUP(C122,武将属性排列!$C$1:$C$255,武将属性排列!$K$1:$K$255)</f>
        <v>2</v>
      </c>
      <c r="AA122" s="93">
        <f t="shared" si="100"/>
        <v>0</v>
      </c>
      <c r="AB122" s="88">
        <f>LOOKUP(C122,武将属性排列!$C$1:$C$255,武将属性排列!$O$1:$O$255)</f>
        <v>76</v>
      </c>
      <c r="AC122" s="94">
        <f t="shared" si="99"/>
        <v>265988</v>
      </c>
      <c r="AD122" s="94" t="str">
        <f t="shared" si="81"/>
        <v>40F04</v>
      </c>
      <c r="AE122" s="211"/>
      <c r="AF122" s="95">
        <f t="shared" si="101"/>
        <v>40</v>
      </c>
      <c r="AG122" s="99" t="str">
        <f t="shared" si="82"/>
        <v>5B</v>
      </c>
      <c r="AH122" s="99" t="str">
        <f t="shared" si="83"/>
        <v>30</v>
      </c>
      <c r="AI122" s="99" t="str">
        <f t="shared" si="84"/>
        <v>5B</v>
      </c>
      <c r="AJ122" s="84" t="str">
        <f t="shared" si="85"/>
        <v>00</v>
      </c>
      <c r="AK122" s="99" t="str">
        <f t="shared" si="86"/>
        <v>56</v>
      </c>
      <c r="AL122" s="101" t="str">
        <f t="shared" si="87"/>
        <v>山军</v>
      </c>
      <c r="AM122" s="102">
        <f t="shared" si="88"/>
        <v>2</v>
      </c>
      <c r="AN122" s="99" t="str">
        <f t="shared" si="89"/>
        <v>0</v>
      </c>
      <c r="AO122" s="108">
        <f t="shared" si="90"/>
        <v>0</v>
      </c>
      <c r="AP122" s="108">
        <f t="shared" si="91"/>
        <v>4</v>
      </c>
      <c r="AQ122" s="109">
        <f t="shared" si="92"/>
        <v>0</v>
      </c>
      <c r="AR122" s="110" t="str">
        <f t="shared" si="93"/>
        <v>4C</v>
      </c>
      <c r="AS122" s="211"/>
      <c r="AT122" s="111">
        <v>74</v>
      </c>
      <c r="AU122" s="213"/>
      <c r="AV122" s="111">
        <v>14</v>
      </c>
      <c r="DD122" s="70" t="str">
        <f>LOOKUP(C122,全武将名字!$B$3:$B$257,全武将名字!$B$3:$B$257)</f>
        <v>贺肖</v>
      </c>
      <c r="DE122" s="70">
        <f t="shared" si="94"/>
        <v>1</v>
      </c>
    </row>
    <row r="123" spans="1:109">
      <c r="A123" s="59" t="str">
        <f t="shared" si="102"/>
        <v>77</v>
      </c>
      <c r="B123" s="19">
        <v>119</v>
      </c>
      <c r="C123" s="19" t="s">
        <v>773</v>
      </c>
      <c r="D123" s="67" t="str">
        <f t="shared" si="75"/>
        <v>2110</v>
      </c>
      <c r="E123" s="67">
        <f t="shared" si="95"/>
        <v>8464</v>
      </c>
      <c r="F123" s="67" t="str">
        <f t="shared" si="76"/>
        <v>9463</v>
      </c>
      <c r="G123" s="67">
        <f t="shared" si="96"/>
        <v>37987</v>
      </c>
      <c r="H123" s="67" t="str">
        <f t="shared" si="77"/>
        <v>2457</v>
      </c>
      <c r="I123" s="67">
        <f t="shared" si="97"/>
        <v>9303</v>
      </c>
      <c r="J123" s="79">
        <v>5</v>
      </c>
      <c r="K123" s="84" t="str">
        <f t="shared" si="78"/>
        <v>63</v>
      </c>
      <c r="L123" s="79">
        <f t="shared" si="98"/>
        <v>99</v>
      </c>
      <c r="M123" s="84" t="str">
        <f t="shared" si="79"/>
        <v>94</v>
      </c>
      <c r="N123" s="79">
        <f t="shared" si="80"/>
        <v>148.38671875</v>
      </c>
      <c r="O123" s="211"/>
      <c r="P123" s="85" t="str">
        <f>LOOKUP(C123,全武将名字!$B$3:$B$257,全武将名字!$H$3:$H$257)</f>
        <v>8A</v>
      </c>
      <c r="Q123" s="85">
        <f>LOOKUP(C123,全武将名字!$B$3:$B$257,全武将名字!$I$3:$I$257)</f>
        <v>50</v>
      </c>
      <c r="R123" s="85">
        <f>LOOKUP(C123,全武将名字!$B$3:$B$257,全武将名字!$J$3:$J$257)</f>
        <v>72</v>
      </c>
      <c r="S123" s="85">
        <f>LOOKUP(C123,全武将名字!$B$3:$B$257,全武将名字!$K$3:$K$257)</f>
        <v>54</v>
      </c>
      <c r="T123" s="79" t="s">
        <v>83</v>
      </c>
      <c r="U123" s="87" t="str">
        <f>LOOKUP(C123,武将属性排列!$C$1:$C$255,武将属性排列!$D$1:$D$255)</f>
        <v>在野</v>
      </c>
      <c r="V123" s="88">
        <f>LOOKUP(C123,武将属性排列!$C$1:$C$255,武将属性排列!$E$1:$E$255)</f>
        <v>57</v>
      </c>
      <c r="W123" s="88">
        <f>LOOKUP(C123,武将属性排列!$C$1:$C$255,武将属性排列!$F$1:$F$255)</f>
        <v>33</v>
      </c>
      <c r="X123" s="88">
        <f>LOOKUP(C123,武将属性排列!$C$1:$C$255,武将属性排列!$G$1:$G$255)</f>
        <v>56</v>
      </c>
      <c r="Y123" s="88">
        <f>LOOKUP(C123,武将属性排列!$C$1:$C$255,武将属性排列!$I$1:$I$255)</f>
        <v>85</v>
      </c>
      <c r="Z123" s="93">
        <f>LOOKUP(C123,武将属性排列!$C$1:$C$255,武将属性排列!$K$1:$K$255)</f>
        <v>0</v>
      </c>
      <c r="AA123" s="93">
        <f t="shared" si="100"/>
        <v>0</v>
      </c>
      <c r="AB123" s="88">
        <f>LOOKUP(C123,武将属性排列!$C$1:$C$255,武将属性排列!$O$1:$O$255)</f>
        <v>45</v>
      </c>
      <c r="AC123" s="94">
        <f t="shared" si="99"/>
        <v>265996</v>
      </c>
      <c r="AD123" s="94" t="str">
        <f t="shared" si="81"/>
        <v>40F0C</v>
      </c>
      <c r="AE123" s="211"/>
      <c r="AF123" s="95">
        <f t="shared" si="101"/>
        <v>40</v>
      </c>
      <c r="AG123" s="99" t="str">
        <f t="shared" si="82"/>
        <v>39</v>
      </c>
      <c r="AH123" s="99" t="str">
        <f t="shared" si="83"/>
        <v>21</v>
      </c>
      <c r="AI123" s="99" t="str">
        <f t="shared" si="84"/>
        <v>38</v>
      </c>
      <c r="AJ123" s="84" t="str">
        <f t="shared" si="85"/>
        <v>00</v>
      </c>
      <c r="AK123" s="99" t="str">
        <f t="shared" si="86"/>
        <v>55</v>
      </c>
      <c r="AL123" s="101" t="str">
        <f t="shared" si="87"/>
        <v>平军</v>
      </c>
      <c r="AM123" s="102" t="str">
        <f t="shared" si="88"/>
        <v>0</v>
      </c>
      <c r="AN123" s="99" t="str">
        <f t="shared" si="89"/>
        <v>0</v>
      </c>
      <c r="AO123" s="108">
        <f t="shared" si="90"/>
        <v>0</v>
      </c>
      <c r="AP123" s="108">
        <f t="shared" si="91"/>
        <v>4</v>
      </c>
      <c r="AQ123" s="109">
        <f t="shared" si="92"/>
        <v>0</v>
      </c>
      <c r="AR123" s="110" t="str">
        <f t="shared" si="93"/>
        <v>2D</v>
      </c>
      <c r="AS123" s="211"/>
      <c r="AT123" s="111">
        <v>74</v>
      </c>
      <c r="AU123" s="213"/>
      <c r="AV123" s="111">
        <v>28</v>
      </c>
      <c r="DD123" s="70" t="str">
        <f>LOOKUP(C123,全武将名字!$B$3:$B$257,全武将名字!$B$3:$B$257)</f>
        <v>达世罕</v>
      </c>
      <c r="DE123" s="70">
        <f t="shared" si="94"/>
        <v>1</v>
      </c>
    </row>
    <row r="124" spans="1:109">
      <c r="A124" s="59" t="str">
        <f t="shared" si="102"/>
        <v>78</v>
      </c>
      <c r="B124" s="19">
        <v>120</v>
      </c>
      <c r="C124" s="19" t="s">
        <v>925</v>
      </c>
      <c r="D124" s="67" t="str">
        <f t="shared" si="75"/>
        <v>2112</v>
      </c>
      <c r="E124" s="67">
        <f t="shared" si="95"/>
        <v>8466</v>
      </c>
      <c r="F124" s="67" t="str">
        <f t="shared" si="76"/>
        <v>9468</v>
      </c>
      <c r="G124" s="67">
        <f t="shared" si="96"/>
        <v>37992</v>
      </c>
      <c r="H124" s="67" t="str">
        <f t="shared" si="77"/>
        <v>245C</v>
      </c>
      <c r="I124" s="67">
        <f t="shared" si="97"/>
        <v>9308</v>
      </c>
      <c r="J124" s="79">
        <v>5</v>
      </c>
      <c r="K124" s="84" t="str">
        <f t="shared" si="78"/>
        <v>68</v>
      </c>
      <c r="L124" s="79">
        <f t="shared" si="98"/>
        <v>104</v>
      </c>
      <c r="M124" s="84" t="str">
        <f t="shared" si="79"/>
        <v>94</v>
      </c>
      <c r="N124" s="79">
        <f t="shared" si="80"/>
        <v>148.40625</v>
      </c>
      <c r="O124" s="211"/>
      <c r="P124" s="85" t="str">
        <f>LOOKUP(C124,全武将名字!$B$3:$B$257,全武将名字!$H$3:$H$257)</f>
        <v>9D</v>
      </c>
      <c r="Q124" s="85">
        <f>LOOKUP(C124,全武将名字!$B$3:$B$257,全武将名字!$I$3:$I$257)</f>
        <v>50</v>
      </c>
      <c r="R124" s="85">
        <f>LOOKUP(C124,全武将名字!$B$3:$B$257,全武将名字!$J$3:$J$257)</f>
        <v>52</v>
      </c>
      <c r="S124" s="85">
        <f>LOOKUP(C124,全武将名字!$B$3:$B$257,全武将名字!$K$3:$K$257)</f>
        <v>70</v>
      </c>
      <c r="T124" s="79" t="s">
        <v>83</v>
      </c>
      <c r="U124" s="87" t="str">
        <f>LOOKUP(C124,武将属性排列!$C$1:$C$255,武将属性排列!$D$1:$D$255)</f>
        <v>在野</v>
      </c>
      <c r="V124" s="88">
        <f>LOOKUP(C124,武将属性排列!$C$1:$C$255,武将属性排列!$E$1:$E$255)</f>
        <v>25</v>
      </c>
      <c r="W124" s="88">
        <f>LOOKUP(C124,武将属性排列!$C$1:$C$255,武将属性排列!$F$1:$F$255)</f>
        <v>86</v>
      </c>
      <c r="X124" s="88">
        <f>LOOKUP(C124,武将属性排列!$C$1:$C$255,武将属性排列!$G$1:$G$255)</f>
        <v>10</v>
      </c>
      <c r="Y124" s="88">
        <f>LOOKUP(C124,武将属性排列!$C$1:$C$255,武将属性排列!$I$1:$I$255)</f>
        <v>85</v>
      </c>
      <c r="Z124" s="93">
        <f>LOOKUP(C124,武将属性排列!$C$1:$C$255,武将属性排列!$K$1:$K$255)</f>
        <v>0</v>
      </c>
      <c r="AA124" s="93">
        <f t="shared" si="100"/>
        <v>0</v>
      </c>
      <c r="AB124" s="88">
        <f>LOOKUP(C124,武将属性排列!$C$1:$C$255,武将属性排列!$O$1:$O$255)</f>
        <v>60</v>
      </c>
      <c r="AC124" s="94">
        <f t="shared" si="99"/>
        <v>266004</v>
      </c>
      <c r="AD124" s="94" t="str">
        <f t="shared" si="81"/>
        <v>40F14</v>
      </c>
      <c r="AE124" s="211"/>
      <c r="AF124" s="95">
        <f t="shared" si="101"/>
        <v>40</v>
      </c>
      <c r="AG124" s="99" t="str">
        <f t="shared" si="82"/>
        <v>19</v>
      </c>
      <c r="AH124" s="99" t="str">
        <f t="shared" si="83"/>
        <v>56</v>
      </c>
      <c r="AI124" s="99" t="str">
        <f t="shared" si="84"/>
        <v>0A</v>
      </c>
      <c r="AJ124" s="84" t="str">
        <f t="shared" si="85"/>
        <v>00</v>
      </c>
      <c r="AK124" s="99" t="str">
        <f t="shared" si="86"/>
        <v>55</v>
      </c>
      <c r="AL124" s="101" t="str">
        <f t="shared" si="87"/>
        <v>平军</v>
      </c>
      <c r="AM124" s="102" t="str">
        <f t="shared" si="88"/>
        <v>0</v>
      </c>
      <c r="AN124" s="99" t="str">
        <f t="shared" si="89"/>
        <v>0</v>
      </c>
      <c r="AO124" s="108">
        <f t="shared" si="90"/>
        <v>0</v>
      </c>
      <c r="AP124" s="108">
        <f t="shared" si="91"/>
        <v>4</v>
      </c>
      <c r="AQ124" s="109">
        <f t="shared" si="92"/>
        <v>0</v>
      </c>
      <c r="AR124" s="110" t="str">
        <f t="shared" si="93"/>
        <v>3C</v>
      </c>
      <c r="AS124" s="211"/>
      <c r="AT124" s="111">
        <v>75</v>
      </c>
      <c r="AU124" s="213"/>
      <c r="AV124" s="111">
        <v>0</v>
      </c>
      <c r="DD124" s="70" t="str">
        <f>LOOKUP(C124,全武将名字!$B$3:$B$257,全武将名字!$B$3:$B$257)</f>
        <v>许友壬</v>
      </c>
      <c r="DE124" s="70">
        <f t="shared" si="94"/>
        <v>1</v>
      </c>
    </row>
    <row r="125" spans="1:109">
      <c r="A125" s="59" t="str">
        <f t="shared" si="102"/>
        <v>79</v>
      </c>
      <c r="B125" s="19">
        <v>121</v>
      </c>
      <c r="C125" s="19" t="s">
        <v>908</v>
      </c>
      <c r="D125" s="67" t="str">
        <f t="shared" si="75"/>
        <v>2114</v>
      </c>
      <c r="E125" s="67">
        <f t="shared" si="95"/>
        <v>8468</v>
      </c>
      <c r="F125" s="67" t="str">
        <f t="shared" si="76"/>
        <v>946D</v>
      </c>
      <c r="G125" s="67">
        <f t="shared" si="96"/>
        <v>37997</v>
      </c>
      <c r="H125" s="67" t="str">
        <f t="shared" si="77"/>
        <v>2461</v>
      </c>
      <c r="I125" s="67">
        <f t="shared" si="97"/>
        <v>9313</v>
      </c>
      <c r="J125" s="79">
        <v>5</v>
      </c>
      <c r="K125" s="84" t="str">
        <f t="shared" si="78"/>
        <v>6D</v>
      </c>
      <c r="L125" s="79">
        <f t="shared" si="98"/>
        <v>109</v>
      </c>
      <c r="M125" s="84" t="str">
        <f t="shared" si="79"/>
        <v>94</v>
      </c>
      <c r="N125" s="79">
        <f t="shared" si="80"/>
        <v>148.42578125</v>
      </c>
      <c r="O125" s="211"/>
      <c r="P125" s="85" t="str">
        <f>LOOKUP(C125,全武将名字!$B$3:$B$257,全武将名字!$H$3:$H$257)</f>
        <v>9A</v>
      </c>
      <c r="Q125" s="85">
        <f>LOOKUP(C125,全武将名字!$B$3:$B$257,全武将名字!$I$3:$I$257)</f>
        <v>54</v>
      </c>
      <c r="R125" s="85" t="str">
        <f>LOOKUP(C125,全武将名字!$B$3:$B$257,全武将名字!$J$3:$J$257)</f>
        <v>5A</v>
      </c>
      <c r="S125" s="85">
        <f>LOOKUP(C125,全武将名字!$B$3:$B$257,全武将名字!$K$3:$K$257)</f>
        <v>78</v>
      </c>
      <c r="T125" s="79" t="s">
        <v>83</v>
      </c>
      <c r="U125" s="87" t="str">
        <f>LOOKUP(C125,武将属性排列!$C$1:$C$255,武将属性排列!$D$1:$D$255)</f>
        <v>在野</v>
      </c>
      <c r="V125" s="88">
        <f>LOOKUP(C125,武将属性排列!$C$1:$C$255,武将属性排列!$E$1:$E$255)</f>
        <v>44</v>
      </c>
      <c r="W125" s="88">
        <f>LOOKUP(C125,武将属性排列!$C$1:$C$255,武将属性排列!$F$1:$F$255)</f>
        <v>58</v>
      </c>
      <c r="X125" s="88">
        <f>LOOKUP(C125,武将属性排列!$C$1:$C$255,武将属性排列!$G$1:$G$255)</f>
        <v>33</v>
      </c>
      <c r="Y125" s="88">
        <f>LOOKUP(C125,武将属性排列!$C$1:$C$255,武将属性排列!$I$1:$I$255)</f>
        <v>85</v>
      </c>
      <c r="Z125" s="93">
        <f>LOOKUP(C125,武将属性排列!$C$1:$C$255,武将属性排列!$K$1:$K$255)</f>
        <v>0</v>
      </c>
      <c r="AA125" s="93">
        <f t="shared" si="100"/>
        <v>0</v>
      </c>
      <c r="AB125" s="88">
        <f>LOOKUP(C125,武将属性排列!$C$1:$C$255,武将属性排列!$O$1:$O$255)</f>
        <v>59</v>
      </c>
      <c r="AC125" s="94">
        <f t="shared" si="99"/>
        <v>266012</v>
      </c>
      <c r="AD125" s="94" t="str">
        <f t="shared" si="81"/>
        <v>40F1C</v>
      </c>
      <c r="AE125" s="211"/>
      <c r="AF125" s="95">
        <f t="shared" si="101"/>
        <v>40</v>
      </c>
      <c r="AG125" s="99" t="str">
        <f t="shared" si="82"/>
        <v>2C</v>
      </c>
      <c r="AH125" s="99" t="str">
        <f t="shared" si="83"/>
        <v>3A</v>
      </c>
      <c r="AI125" s="99" t="str">
        <f t="shared" si="84"/>
        <v>21</v>
      </c>
      <c r="AJ125" s="84" t="str">
        <f t="shared" si="85"/>
        <v>00</v>
      </c>
      <c r="AK125" s="99" t="str">
        <f t="shared" si="86"/>
        <v>55</v>
      </c>
      <c r="AL125" s="101" t="str">
        <f t="shared" si="87"/>
        <v>平军</v>
      </c>
      <c r="AM125" s="102" t="str">
        <f t="shared" si="88"/>
        <v>0</v>
      </c>
      <c r="AN125" s="99" t="str">
        <f t="shared" si="89"/>
        <v>0</v>
      </c>
      <c r="AO125" s="108">
        <f t="shared" si="90"/>
        <v>0</v>
      </c>
      <c r="AP125" s="108">
        <f t="shared" si="91"/>
        <v>4</v>
      </c>
      <c r="AQ125" s="109">
        <f t="shared" si="92"/>
        <v>0</v>
      </c>
      <c r="AR125" s="110" t="str">
        <f t="shared" si="93"/>
        <v>3B</v>
      </c>
      <c r="AS125" s="211"/>
      <c r="AT125" s="111">
        <v>75</v>
      </c>
      <c r="AU125" s="213"/>
      <c r="AV125" s="111">
        <v>14</v>
      </c>
      <c r="DD125" s="70" t="str">
        <f>LOOKUP(C125,全武将名字!$B$3:$B$257,全武将名字!$B$3:$B$257)</f>
        <v>王显忠</v>
      </c>
      <c r="DE125" s="70">
        <f t="shared" si="94"/>
        <v>1</v>
      </c>
    </row>
    <row r="126" spans="1:109">
      <c r="A126" s="59" t="str">
        <f t="shared" si="102"/>
        <v>7A</v>
      </c>
      <c r="B126" s="19">
        <v>122</v>
      </c>
      <c r="C126" s="19" t="s">
        <v>906</v>
      </c>
      <c r="D126" s="67" t="str">
        <f t="shared" si="75"/>
        <v>2116</v>
      </c>
      <c r="E126" s="67">
        <f t="shared" si="95"/>
        <v>8470</v>
      </c>
      <c r="F126" s="67" t="str">
        <f t="shared" si="76"/>
        <v>9472</v>
      </c>
      <c r="G126" s="67">
        <f t="shared" si="96"/>
        <v>38002</v>
      </c>
      <c r="H126" s="67" t="str">
        <f t="shared" si="77"/>
        <v>2466</v>
      </c>
      <c r="I126" s="67">
        <f t="shared" si="97"/>
        <v>9318</v>
      </c>
      <c r="J126" s="79">
        <v>5</v>
      </c>
      <c r="K126" s="84" t="str">
        <f t="shared" si="78"/>
        <v>72</v>
      </c>
      <c r="L126" s="79">
        <f t="shared" si="98"/>
        <v>114</v>
      </c>
      <c r="M126" s="84" t="str">
        <f t="shared" si="79"/>
        <v>94</v>
      </c>
      <c r="N126" s="79">
        <f t="shared" si="80"/>
        <v>148.4453125</v>
      </c>
      <c r="O126" s="211"/>
      <c r="P126" s="85" t="str">
        <f>LOOKUP(C126,全武将名字!$B$3:$B$257,全武将名字!$H$3:$H$257)</f>
        <v>9A</v>
      </c>
      <c r="Q126" s="85">
        <f>LOOKUP(C126,全武将名字!$B$3:$B$257,全武将名字!$I$3:$I$257)</f>
        <v>54</v>
      </c>
      <c r="R126" s="85">
        <f>LOOKUP(C126,全武将名字!$B$3:$B$257,全武将名字!$J$3:$J$257)</f>
        <v>74</v>
      </c>
      <c r="S126" s="85">
        <f>LOOKUP(C126,全武将名字!$B$3:$B$257,全武将名字!$K$3:$K$257)</f>
        <v>76</v>
      </c>
      <c r="T126" s="79" t="s">
        <v>83</v>
      </c>
      <c r="U126" s="87" t="str">
        <f>LOOKUP(C126,武将属性排列!$C$1:$C$255,武将属性排列!$D$1:$D$255)</f>
        <v>在野</v>
      </c>
      <c r="V126" s="88">
        <f>LOOKUP(C126,武将属性排列!$C$1:$C$255,武将属性排列!$E$1:$E$255)</f>
        <v>78</v>
      </c>
      <c r="W126" s="88">
        <f>LOOKUP(C126,武将属性排列!$C$1:$C$255,武将属性排列!$F$1:$F$255)</f>
        <v>60</v>
      </c>
      <c r="X126" s="88">
        <f>LOOKUP(C126,武将属性排列!$C$1:$C$255,武将属性排列!$G$1:$G$255)</f>
        <v>62</v>
      </c>
      <c r="Y126" s="88">
        <f>LOOKUP(C126,武将属性排列!$C$1:$C$255,武将属性排列!$I$1:$I$255)</f>
        <v>85</v>
      </c>
      <c r="Z126" s="93">
        <f>LOOKUP(C126,武将属性排列!$C$1:$C$255,武将属性排列!$K$1:$K$255)</f>
        <v>1</v>
      </c>
      <c r="AA126" s="93">
        <f t="shared" si="100"/>
        <v>0</v>
      </c>
      <c r="AB126" s="88">
        <f>LOOKUP(C126,武将属性排列!$C$1:$C$255,武将属性排列!$O$1:$O$255)</f>
        <v>60</v>
      </c>
      <c r="AC126" s="94">
        <f t="shared" si="99"/>
        <v>266020</v>
      </c>
      <c r="AD126" s="94" t="str">
        <f t="shared" si="81"/>
        <v>40F24</v>
      </c>
      <c r="AE126" s="211"/>
      <c r="AF126" s="95">
        <f t="shared" si="101"/>
        <v>40</v>
      </c>
      <c r="AG126" s="99" t="str">
        <f t="shared" si="82"/>
        <v>4E</v>
      </c>
      <c r="AH126" s="99" t="str">
        <f t="shared" si="83"/>
        <v>3C</v>
      </c>
      <c r="AI126" s="99" t="str">
        <f t="shared" si="84"/>
        <v>3E</v>
      </c>
      <c r="AJ126" s="84" t="str">
        <f t="shared" si="85"/>
        <v>00</v>
      </c>
      <c r="AK126" s="99" t="str">
        <f t="shared" si="86"/>
        <v>55</v>
      </c>
      <c r="AL126" s="101" t="str">
        <f t="shared" si="87"/>
        <v>水军</v>
      </c>
      <c r="AM126" s="102">
        <f t="shared" si="88"/>
        <v>1</v>
      </c>
      <c r="AN126" s="99" t="str">
        <f t="shared" si="89"/>
        <v>0</v>
      </c>
      <c r="AO126" s="108">
        <f t="shared" si="90"/>
        <v>0</v>
      </c>
      <c r="AP126" s="108">
        <f t="shared" si="91"/>
        <v>3</v>
      </c>
      <c r="AQ126" s="109">
        <f t="shared" si="92"/>
        <v>0</v>
      </c>
      <c r="AR126" s="110" t="str">
        <f t="shared" si="93"/>
        <v>3C</v>
      </c>
      <c r="AS126" s="211"/>
      <c r="AT126" s="111">
        <v>75</v>
      </c>
      <c r="AU126" s="213"/>
      <c r="AV126" s="111">
        <v>28</v>
      </c>
      <c r="DD126" s="70" t="str">
        <f>LOOKUP(C126,全武将名字!$B$3:$B$257,全武将名字!$B$3:$B$257)</f>
        <v>王国仁</v>
      </c>
      <c r="DE126" s="70">
        <f t="shared" si="94"/>
        <v>1</v>
      </c>
    </row>
    <row r="127" spans="1:109">
      <c r="A127" s="59" t="str">
        <f t="shared" si="102"/>
        <v>7B</v>
      </c>
      <c r="B127" s="19">
        <v>123</v>
      </c>
      <c r="C127" s="19" t="s">
        <v>856</v>
      </c>
      <c r="D127" s="67" t="str">
        <f t="shared" si="75"/>
        <v>2118</v>
      </c>
      <c r="E127" s="67">
        <f t="shared" si="95"/>
        <v>8472</v>
      </c>
      <c r="F127" s="67" t="str">
        <f t="shared" si="76"/>
        <v>9477</v>
      </c>
      <c r="G127" s="67">
        <f t="shared" si="96"/>
        <v>38007</v>
      </c>
      <c r="H127" s="67" t="str">
        <f t="shared" si="77"/>
        <v>246B</v>
      </c>
      <c r="I127" s="67">
        <f t="shared" si="97"/>
        <v>9323</v>
      </c>
      <c r="J127" s="79">
        <v>5</v>
      </c>
      <c r="K127" s="84" t="str">
        <f t="shared" si="78"/>
        <v>77</v>
      </c>
      <c r="L127" s="79">
        <f t="shared" si="98"/>
        <v>119</v>
      </c>
      <c r="M127" s="84" t="str">
        <f t="shared" si="79"/>
        <v>94</v>
      </c>
      <c r="N127" s="79">
        <f t="shared" si="80"/>
        <v>148.46484375</v>
      </c>
      <c r="O127" s="211"/>
      <c r="P127" s="85">
        <f>LOOKUP(C127,全武将名字!$B$3:$B$257,全武将名字!$H$3:$H$257)</f>
        <v>93</v>
      </c>
      <c r="Q127" s="85" t="str">
        <f>LOOKUP(C127,全武将名字!$B$3:$B$257,全武将名字!$I$3:$I$257)</f>
        <v>5A</v>
      </c>
      <c r="R127" s="85" t="str">
        <f>LOOKUP(C127,全武将名字!$B$3:$B$257,全武将名字!$J$3:$J$257)</f>
        <v>5C</v>
      </c>
      <c r="S127" s="85" t="str">
        <f>LOOKUP(C127,全武将名字!$B$3:$B$257,全武将名字!$K$3:$K$257)</f>
        <v>5E</v>
      </c>
      <c r="T127" s="79" t="s">
        <v>83</v>
      </c>
      <c r="U127" s="87" t="str">
        <f>LOOKUP(C127,武将属性排列!$C$1:$C$255,武将属性排列!$D$1:$D$255)</f>
        <v>在野</v>
      </c>
      <c r="V127" s="88">
        <f>LOOKUP(C127,武将属性排列!$C$1:$C$255,武将属性排列!$E$1:$E$255)</f>
        <v>88</v>
      </c>
      <c r="W127" s="88">
        <f>LOOKUP(C127,武将属性排列!$C$1:$C$255,武将属性排列!$F$1:$F$255)</f>
        <v>59</v>
      </c>
      <c r="X127" s="88">
        <f>LOOKUP(C127,武将属性排列!$C$1:$C$255,武将属性排列!$G$1:$G$255)</f>
        <v>82</v>
      </c>
      <c r="Y127" s="88">
        <f>LOOKUP(C127,武将属性排列!$C$1:$C$255,武将属性排列!$I$1:$I$255)</f>
        <v>85</v>
      </c>
      <c r="Z127" s="93">
        <f>LOOKUP(C127,武将属性排列!$C$1:$C$255,武将属性排列!$K$1:$K$255)</f>
        <v>2</v>
      </c>
      <c r="AA127" s="93">
        <f t="shared" si="100"/>
        <v>0</v>
      </c>
      <c r="AB127" s="88">
        <f>LOOKUP(C127,武将属性排列!$C$1:$C$255,武将属性排列!$O$1:$O$255)</f>
        <v>92</v>
      </c>
      <c r="AC127" s="94">
        <f t="shared" si="99"/>
        <v>266028</v>
      </c>
      <c r="AD127" s="94" t="str">
        <f t="shared" si="81"/>
        <v>40F2C</v>
      </c>
      <c r="AE127" s="211"/>
      <c r="AF127" s="95">
        <f t="shared" si="101"/>
        <v>40</v>
      </c>
      <c r="AG127" s="99" t="str">
        <f t="shared" si="82"/>
        <v>58</v>
      </c>
      <c r="AH127" s="99" t="str">
        <f t="shared" si="83"/>
        <v>3B</v>
      </c>
      <c r="AI127" s="99" t="str">
        <f t="shared" si="84"/>
        <v>52</v>
      </c>
      <c r="AJ127" s="84" t="str">
        <f t="shared" si="85"/>
        <v>00</v>
      </c>
      <c r="AK127" s="99" t="str">
        <f t="shared" si="86"/>
        <v>55</v>
      </c>
      <c r="AL127" s="101" t="str">
        <f t="shared" si="87"/>
        <v>山军</v>
      </c>
      <c r="AM127" s="102">
        <f t="shared" si="88"/>
        <v>2</v>
      </c>
      <c r="AN127" s="99" t="str">
        <f t="shared" si="89"/>
        <v>0</v>
      </c>
      <c r="AO127" s="108">
        <f t="shared" si="90"/>
        <v>0</v>
      </c>
      <c r="AP127" s="108">
        <f t="shared" si="91"/>
        <v>3</v>
      </c>
      <c r="AQ127" s="109">
        <f t="shared" si="92"/>
        <v>0</v>
      </c>
      <c r="AR127" s="110" t="str">
        <f t="shared" si="93"/>
        <v>5C</v>
      </c>
      <c r="AS127" s="211"/>
      <c r="AT127" s="111">
        <v>76</v>
      </c>
      <c r="AU127" s="213"/>
      <c r="AV127" s="111">
        <v>0</v>
      </c>
      <c r="DD127" s="70" t="str">
        <f>LOOKUP(C127,全武将名字!$B$3:$B$257,全武将名字!$B$3:$B$257)</f>
        <v>吕天宝</v>
      </c>
      <c r="DE127" s="70">
        <f t="shared" si="94"/>
        <v>1</v>
      </c>
    </row>
    <row r="128" spans="1:109">
      <c r="A128" s="59" t="str">
        <f t="shared" si="102"/>
        <v>7C</v>
      </c>
      <c r="B128" s="19">
        <v>124</v>
      </c>
      <c r="C128" s="19" t="s">
        <v>762</v>
      </c>
      <c r="D128" s="67" t="str">
        <f t="shared" si="75"/>
        <v>211A</v>
      </c>
      <c r="E128" s="67">
        <f t="shared" si="95"/>
        <v>8474</v>
      </c>
      <c r="F128" s="67" t="str">
        <f t="shared" si="76"/>
        <v>947C</v>
      </c>
      <c r="G128" s="67">
        <f t="shared" si="96"/>
        <v>38012</v>
      </c>
      <c r="H128" s="67" t="str">
        <f t="shared" si="77"/>
        <v>2470</v>
      </c>
      <c r="I128" s="67">
        <f t="shared" si="97"/>
        <v>9328</v>
      </c>
      <c r="J128" s="79">
        <v>5</v>
      </c>
      <c r="K128" s="84" t="str">
        <f t="shared" si="78"/>
        <v>7C</v>
      </c>
      <c r="L128" s="79">
        <f t="shared" si="98"/>
        <v>124</v>
      </c>
      <c r="M128" s="84" t="str">
        <f t="shared" si="79"/>
        <v>94</v>
      </c>
      <c r="N128" s="79">
        <f t="shared" si="80"/>
        <v>148.484375</v>
      </c>
      <c r="O128" s="211"/>
      <c r="P128" s="85">
        <f>LOOKUP(C128,全武将名字!$B$3:$B$257,全武将名字!$H$3:$H$257)</f>
        <v>89</v>
      </c>
      <c r="Q128" s="85">
        <f>LOOKUP(C128,全武将名字!$B$3:$B$257,全武将名字!$I$3:$I$257)</f>
        <v>50</v>
      </c>
      <c r="R128" s="85">
        <f>LOOKUP(C128,全武将名字!$B$3:$B$257,全武将名字!$J$3:$J$257)</f>
        <v>70</v>
      </c>
      <c r="S128" s="85" t="str">
        <f>LOOKUP(C128,全武将名字!$B$3:$B$257,全武将名字!$K$3:$K$257)</f>
        <v>FF</v>
      </c>
      <c r="T128" s="79" t="s">
        <v>83</v>
      </c>
      <c r="U128" s="87" t="str">
        <f>LOOKUP(C128,武将属性排列!$C$1:$C$255,武将属性排列!$D$1:$D$255)</f>
        <v>在野</v>
      </c>
      <c r="V128" s="88">
        <f>LOOKUP(C128,武将属性排列!$C$1:$C$255,武将属性排列!$E$1:$E$255)</f>
        <v>64</v>
      </c>
      <c r="W128" s="88">
        <f>LOOKUP(C128,武将属性排列!$C$1:$C$255,武将属性排列!$F$1:$F$255)</f>
        <v>74</v>
      </c>
      <c r="X128" s="88">
        <f>LOOKUP(C128,武将属性排列!$C$1:$C$255,武将属性排列!$G$1:$G$255)</f>
        <v>18</v>
      </c>
      <c r="Y128" s="88">
        <f>LOOKUP(C128,武将属性排列!$C$1:$C$255,武将属性排列!$I$1:$I$255)</f>
        <v>85</v>
      </c>
      <c r="Z128" s="93">
        <f>LOOKUP(C128,武将属性排列!$C$1:$C$255,武将属性排列!$K$1:$K$255)</f>
        <v>1</v>
      </c>
      <c r="AA128" s="93">
        <f t="shared" si="100"/>
        <v>0</v>
      </c>
      <c r="AB128" s="88">
        <f>LOOKUP(C128,武将属性排列!$C$1:$C$255,武将属性排列!$O$1:$O$255)</f>
        <v>75</v>
      </c>
      <c r="AC128" s="94">
        <f t="shared" si="99"/>
        <v>266036</v>
      </c>
      <c r="AD128" s="94" t="str">
        <f t="shared" si="81"/>
        <v>40F34</v>
      </c>
      <c r="AE128" s="211"/>
      <c r="AF128" s="95">
        <f t="shared" si="101"/>
        <v>40</v>
      </c>
      <c r="AG128" s="99" t="str">
        <f t="shared" si="82"/>
        <v>40</v>
      </c>
      <c r="AH128" s="99" t="str">
        <f t="shared" si="83"/>
        <v>4A</v>
      </c>
      <c r="AI128" s="99" t="str">
        <f t="shared" si="84"/>
        <v>12</v>
      </c>
      <c r="AJ128" s="84" t="str">
        <f t="shared" si="85"/>
        <v>00</v>
      </c>
      <c r="AK128" s="99" t="str">
        <f t="shared" si="86"/>
        <v>55</v>
      </c>
      <c r="AL128" s="101" t="str">
        <f t="shared" si="87"/>
        <v>水军</v>
      </c>
      <c r="AM128" s="102">
        <f t="shared" si="88"/>
        <v>1</v>
      </c>
      <c r="AN128" s="99" t="str">
        <f t="shared" si="89"/>
        <v>0</v>
      </c>
      <c r="AO128" s="108">
        <f t="shared" si="90"/>
        <v>0</v>
      </c>
      <c r="AP128" s="108">
        <f t="shared" si="91"/>
        <v>4</v>
      </c>
      <c r="AQ128" s="109">
        <f t="shared" si="92"/>
        <v>0</v>
      </c>
      <c r="AR128" s="110" t="str">
        <f t="shared" si="93"/>
        <v>4B</v>
      </c>
      <c r="AS128" s="211"/>
      <c r="AT128" s="111">
        <v>76</v>
      </c>
      <c r="AU128" s="213"/>
      <c r="AV128" s="111">
        <v>14</v>
      </c>
      <c r="DD128" s="70" t="str">
        <f>LOOKUP(C128,全武将名字!$B$3:$B$257,全武将名字!$B$3:$B$257)</f>
        <v>陈理</v>
      </c>
      <c r="DE128" s="70">
        <f t="shared" si="94"/>
        <v>1</v>
      </c>
    </row>
    <row r="129" spans="1:109">
      <c r="A129" s="59" t="str">
        <f t="shared" si="102"/>
        <v>7D</v>
      </c>
      <c r="B129" s="19">
        <v>125</v>
      </c>
      <c r="C129" s="19" t="s">
        <v>804</v>
      </c>
      <c r="D129" s="67" t="str">
        <f t="shared" si="75"/>
        <v>211C</v>
      </c>
      <c r="E129" s="67">
        <f t="shared" si="95"/>
        <v>8476</v>
      </c>
      <c r="F129" s="67" t="str">
        <f t="shared" si="76"/>
        <v>9481</v>
      </c>
      <c r="G129" s="67">
        <f t="shared" si="96"/>
        <v>38017</v>
      </c>
      <c r="H129" s="67" t="str">
        <f t="shared" si="77"/>
        <v>2475</v>
      </c>
      <c r="I129" s="67">
        <f t="shared" si="97"/>
        <v>9333</v>
      </c>
      <c r="J129" s="79">
        <v>5</v>
      </c>
      <c r="K129" s="84" t="str">
        <f t="shared" si="78"/>
        <v>81</v>
      </c>
      <c r="L129" s="79">
        <f t="shared" si="98"/>
        <v>129</v>
      </c>
      <c r="M129" s="84" t="str">
        <f t="shared" si="79"/>
        <v>94</v>
      </c>
      <c r="N129" s="79">
        <f t="shared" si="80"/>
        <v>148.50390625</v>
      </c>
      <c r="O129" s="211"/>
      <c r="P129" s="85" t="str">
        <f>LOOKUP(C129,全武将名字!$B$3:$B$257,全武将名字!$H$3:$H$257)</f>
        <v>8C</v>
      </c>
      <c r="Q129" s="85">
        <f>LOOKUP(C129,全武将名字!$B$3:$B$257,全武将名字!$I$3:$I$257)</f>
        <v>56</v>
      </c>
      <c r="R129" s="85" t="str">
        <f>LOOKUP(C129,全武将名字!$B$3:$B$257,全武将名字!$J$3:$J$257)</f>
        <v>5C</v>
      </c>
      <c r="S129" s="85" t="str">
        <f>LOOKUP(C129,全武将名字!$B$3:$B$257,全武将名字!$K$3:$K$257)</f>
        <v>5E</v>
      </c>
      <c r="T129" s="79" t="s">
        <v>83</v>
      </c>
      <c r="U129" s="87" t="str">
        <f>LOOKUP(C129,武将属性排列!$C$1:$C$255,武将属性排列!$D$1:$D$255)</f>
        <v>在野</v>
      </c>
      <c r="V129" s="88">
        <f>LOOKUP(C129,武将属性排列!$C$1:$C$255,武将属性排列!$E$1:$E$255)</f>
        <v>64</v>
      </c>
      <c r="W129" s="88">
        <f>LOOKUP(C129,武将属性排列!$C$1:$C$255,武将属性排列!$F$1:$F$255)</f>
        <v>69</v>
      </c>
      <c r="X129" s="88">
        <f>LOOKUP(C129,武将属性排列!$C$1:$C$255,武将属性排列!$G$1:$G$255)</f>
        <v>70</v>
      </c>
      <c r="Y129" s="88">
        <f>LOOKUP(C129,武将属性排列!$C$1:$C$255,武将属性排列!$I$1:$I$255)</f>
        <v>85</v>
      </c>
      <c r="Z129" s="93">
        <f>LOOKUP(C129,武将属性排列!$C$1:$C$255,武将属性排列!$K$1:$K$255)</f>
        <v>2</v>
      </c>
      <c r="AA129" s="93">
        <f t="shared" si="100"/>
        <v>0</v>
      </c>
      <c r="AB129" s="88">
        <f>LOOKUP(C129,武将属性排列!$C$1:$C$255,武将属性排列!$O$1:$O$255)</f>
        <v>74</v>
      </c>
      <c r="AC129" s="94">
        <f t="shared" si="99"/>
        <v>266044</v>
      </c>
      <c r="AD129" s="94" t="str">
        <f t="shared" si="81"/>
        <v>40F3C</v>
      </c>
      <c r="AE129" s="211"/>
      <c r="AF129" s="95">
        <f t="shared" si="101"/>
        <v>40</v>
      </c>
      <c r="AG129" s="99" t="str">
        <f t="shared" si="82"/>
        <v>40</v>
      </c>
      <c r="AH129" s="99" t="str">
        <f t="shared" si="83"/>
        <v>45</v>
      </c>
      <c r="AI129" s="99" t="str">
        <f t="shared" si="84"/>
        <v>46</v>
      </c>
      <c r="AJ129" s="84" t="str">
        <f t="shared" si="85"/>
        <v>00</v>
      </c>
      <c r="AK129" s="99" t="str">
        <f t="shared" si="86"/>
        <v>55</v>
      </c>
      <c r="AL129" s="101" t="str">
        <f t="shared" si="87"/>
        <v>山军</v>
      </c>
      <c r="AM129" s="102">
        <f t="shared" si="88"/>
        <v>2</v>
      </c>
      <c r="AN129" s="99" t="str">
        <f t="shared" si="89"/>
        <v>0</v>
      </c>
      <c r="AO129" s="108">
        <f t="shared" si="90"/>
        <v>0</v>
      </c>
      <c r="AP129" s="108">
        <f t="shared" si="91"/>
        <v>4</v>
      </c>
      <c r="AQ129" s="109">
        <f t="shared" si="92"/>
        <v>0</v>
      </c>
      <c r="AR129" s="110" t="str">
        <f t="shared" si="93"/>
        <v>4A</v>
      </c>
      <c r="AS129" s="211"/>
      <c r="AT129" s="111">
        <v>76</v>
      </c>
      <c r="AU129" s="213"/>
      <c r="AV129" s="111">
        <v>28</v>
      </c>
      <c r="DD129" s="70" t="str">
        <f>LOOKUP(C129,全武将名字!$B$3:$B$257,全武将名字!$B$3:$B$257)</f>
        <v>郭择善</v>
      </c>
      <c r="DE129" s="70">
        <f t="shared" si="94"/>
        <v>1</v>
      </c>
    </row>
    <row r="130" spans="1:109">
      <c r="A130" s="59" t="str">
        <f t="shared" si="102"/>
        <v>7E</v>
      </c>
      <c r="B130" s="19">
        <v>126</v>
      </c>
      <c r="C130" s="19" t="s">
        <v>880</v>
      </c>
      <c r="D130" s="67" t="str">
        <f t="shared" si="75"/>
        <v>211E</v>
      </c>
      <c r="E130" s="67">
        <f t="shared" si="95"/>
        <v>8478</v>
      </c>
      <c r="F130" s="67" t="str">
        <f t="shared" si="76"/>
        <v>9486</v>
      </c>
      <c r="G130" s="67">
        <f t="shared" si="96"/>
        <v>38022</v>
      </c>
      <c r="H130" s="67" t="str">
        <f t="shared" si="77"/>
        <v>247A</v>
      </c>
      <c r="I130" s="67">
        <f t="shared" si="97"/>
        <v>9338</v>
      </c>
      <c r="J130" s="79">
        <v>5</v>
      </c>
      <c r="K130" s="84" t="str">
        <f t="shared" si="78"/>
        <v>86</v>
      </c>
      <c r="L130" s="79">
        <f t="shared" si="98"/>
        <v>134</v>
      </c>
      <c r="M130" s="84" t="str">
        <f t="shared" si="79"/>
        <v>94</v>
      </c>
      <c r="N130" s="79">
        <f t="shared" si="80"/>
        <v>148.5234375</v>
      </c>
      <c r="O130" s="211"/>
      <c r="P130" s="85">
        <f>LOOKUP(C130,全武将名字!$B$3:$B$257,全武将名字!$H$3:$H$257)</f>
        <v>97</v>
      </c>
      <c r="Q130" s="85">
        <f>LOOKUP(C130,全武将名字!$B$3:$B$257,全武将名字!$I$3:$I$257)</f>
        <v>50</v>
      </c>
      <c r="R130" s="85">
        <f>LOOKUP(C130,全武将名字!$B$3:$B$257,全武将名字!$J$3:$J$257)</f>
        <v>52</v>
      </c>
      <c r="S130" s="85">
        <f>LOOKUP(C130,全武将名字!$B$3:$B$257,全武将名字!$K$3:$K$257)</f>
        <v>70</v>
      </c>
      <c r="T130" s="79" t="s">
        <v>83</v>
      </c>
      <c r="U130" s="87" t="str">
        <f>LOOKUP(C130,武将属性排列!$C$1:$C$255,武将属性排列!$D$1:$D$255)</f>
        <v>在野</v>
      </c>
      <c r="V130" s="88">
        <f>LOOKUP(C130,武将属性排列!$C$1:$C$255,武将属性排列!$E$1:$E$255)</f>
        <v>78</v>
      </c>
      <c r="W130" s="88">
        <f>LOOKUP(C130,武将属性排列!$C$1:$C$255,武将属性排列!$F$1:$F$255)</f>
        <v>69</v>
      </c>
      <c r="X130" s="88">
        <f>LOOKUP(C130,武将属性排列!$C$1:$C$255,武将属性排列!$G$1:$G$255)</f>
        <v>83</v>
      </c>
      <c r="Y130" s="88">
        <f>LOOKUP(C130,武将属性排列!$C$1:$C$255,武将属性排列!$I$1:$I$255)</f>
        <v>85</v>
      </c>
      <c r="Z130" s="93">
        <f>LOOKUP(C130,武将属性排列!$C$1:$C$255,武将属性排列!$K$1:$K$255)</f>
        <v>2</v>
      </c>
      <c r="AA130" s="93">
        <f t="shared" si="100"/>
        <v>0</v>
      </c>
      <c r="AB130" s="88">
        <f>LOOKUP(C130,武将属性排列!$C$1:$C$255,武将属性排列!$O$1:$O$255)</f>
        <v>59</v>
      </c>
      <c r="AC130" s="94">
        <f t="shared" si="99"/>
        <v>266052</v>
      </c>
      <c r="AD130" s="94" t="str">
        <f t="shared" si="81"/>
        <v>40F44</v>
      </c>
      <c r="AE130" s="211"/>
      <c r="AF130" s="95">
        <f t="shared" si="101"/>
        <v>40</v>
      </c>
      <c r="AG130" s="99" t="str">
        <f t="shared" si="82"/>
        <v>4E</v>
      </c>
      <c r="AH130" s="99" t="str">
        <f t="shared" si="83"/>
        <v>45</v>
      </c>
      <c r="AI130" s="99" t="str">
        <f t="shared" si="84"/>
        <v>53</v>
      </c>
      <c r="AJ130" s="84" t="str">
        <f t="shared" si="85"/>
        <v>00</v>
      </c>
      <c r="AK130" s="99" t="str">
        <f t="shared" si="86"/>
        <v>55</v>
      </c>
      <c r="AL130" s="101" t="str">
        <f t="shared" si="87"/>
        <v>山军</v>
      </c>
      <c r="AM130" s="102">
        <f t="shared" si="88"/>
        <v>2</v>
      </c>
      <c r="AN130" s="99" t="str">
        <f t="shared" si="89"/>
        <v>0</v>
      </c>
      <c r="AO130" s="108">
        <f t="shared" si="90"/>
        <v>0</v>
      </c>
      <c r="AP130" s="108">
        <f t="shared" si="91"/>
        <v>3</v>
      </c>
      <c r="AQ130" s="109">
        <f t="shared" si="92"/>
        <v>0</v>
      </c>
      <c r="AR130" s="110" t="str">
        <f t="shared" si="93"/>
        <v>3B</v>
      </c>
      <c r="AS130" s="211"/>
      <c r="AT130" s="111">
        <v>77</v>
      </c>
      <c r="AU130" s="213"/>
      <c r="AV130" s="111">
        <v>0</v>
      </c>
      <c r="DD130" s="70" t="str">
        <f>LOOKUP(C130,全武将名字!$B$3:$B$257,全武将名字!$B$3:$B$257)</f>
        <v>丘彦臣</v>
      </c>
      <c r="DE130" s="70">
        <f t="shared" si="94"/>
        <v>1</v>
      </c>
    </row>
    <row r="131" spans="1:109">
      <c r="A131" s="59" t="str">
        <f t="shared" si="102"/>
        <v>7F</v>
      </c>
      <c r="B131" s="19">
        <v>127</v>
      </c>
      <c r="C131" s="19" t="s">
        <v>838</v>
      </c>
      <c r="D131" s="67" t="str">
        <f t="shared" si="75"/>
        <v>2120</v>
      </c>
      <c r="E131" s="67">
        <f t="shared" si="95"/>
        <v>8480</v>
      </c>
      <c r="F131" s="67" t="str">
        <f t="shared" si="76"/>
        <v>948B</v>
      </c>
      <c r="G131" s="67">
        <f t="shared" si="96"/>
        <v>38027</v>
      </c>
      <c r="H131" s="67" t="str">
        <f t="shared" si="77"/>
        <v>247F</v>
      </c>
      <c r="I131" s="67">
        <f t="shared" si="97"/>
        <v>9343</v>
      </c>
      <c r="J131" s="79">
        <v>5</v>
      </c>
      <c r="K131" s="84" t="str">
        <f t="shared" si="78"/>
        <v>8B</v>
      </c>
      <c r="L131" s="79">
        <f t="shared" si="98"/>
        <v>139</v>
      </c>
      <c r="M131" s="84" t="str">
        <f t="shared" si="79"/>
        <v>94</v>
      </c>
      <c r="N131" s="79">
        <f t="shared" si="80"/>
        <v>148.54296875</v>
      </c>
      <c r="O131" s="211"/>
      <c r="P131" s="85">
        <f>LOOKUP(C131,全武将名字!$B$3:$B$257,全武将名字!$H$3:$H$257)</f>
        <v>91</v>
      </c>
      <c r="Q131" s="85">
        <f>LOOKUP(C131,全武将名字!$B$3:$B$257,全武将名字!$I$3:$I$257)</f>
        <v>50</v>
      </c>
      <c r="R131" s="85" t="str">
        <f>LOOKUP(C131,全武将名字!$B$3:$B$257,全武将名字!$J$3:$J$257)</f>
        <v>7A</v>
      </c>
      <c r="S131" s="85" t="str">
        <f>LOOKUP(C131,全武将名字!$B$3:$B$257,全武将名字!$K$3:$K$257)</f>
        <v>5C</v>
      </c>
      <c r="T131" s="79" t="s">
        <v>83</v>
      </c>
      <c r="U131" s="87" t="str">
        <f>LOOKUP(C131,武将属性排列!$C$1:$C$255,武将属性排列!$D$1:$D$255)</f>
        <v>出仕</v>
      </c>
      <c r="V131" s="88">
        <f>LOOKUP(C131,武将属性排列!$C$1:$C$255,武将属性排列!$E$1:$E$255)</f>
        <v>50</v>
      </c>
      <c r="W131" s="88">
        <f>LOOKUP(C131,武将属性排列!$C$1:$C$255,武将属性排列!$F$1:$F$255)</f>
        <v>98</v>
      </c>
      <c r="X131" s="88">
        <f>LOOKUP(C131,武将属性排列!$C$1:$C$255,武将属性排列!$G$1:$G$255)</f>
        <v>32</v>
      </c>
      <c r="Y131" s="88">
        <f>LOOKUP(C131,武将属性排列!$C$1:$C$255,武将属性排列!$I$1:$I$255)</f>
        <v>85</v>
      </c>
      <c r="Z131" s="93">
        <f>LOOKUP(C131,武将属性排列!$C$1:$C$255,武将属性排列!$K$1:$K$255)</f>
        <v>0</v>
      </c>
      <c r="AA131" s="93">
        <f t="shared" si="100"/>
        <v>500</v>
      </c>
      <c r="AB131" s="88">
        <f>LOOKUP(C131,武将属性排列!$C$1:$C$255,武将属性排列!$O$1:$O$255)</f>
        <v>63</v>
      </c>
      <c r="AC131" s="94">
        <f t="shared" si="99"/>
        <v>266060</v>
      </c>
      <c r="AD131" s="94" t="str">
        <f t="shared" si="81"/>
        <v>40F4C</v>
      </c>
      <c r="AE131" s="211"/>
      <c r="AF131" s="95" t="str">
        <f t="shared" si="101"/>
        <v>00</v>
      </c>
      <c r="AG131" s="99" t="str">
        <f t="shared" si="82"/>
        <v>32</v>
      </c>
      <c r="AH131" s="99" t="str">
        <f t="shared" si="83"/>
        <v>62</v>
      </c>
      <c r="AI131" s="99" t="str">
        <f t="shared" si="84"/>
        <v>20</v>
      </c>
      <c r="AJ131" s="84">
        <f t="shared" si="85"/>
        <v>40</v>
      </c>
      <c r="AK131" s="99" t="str">
        <f t="shared" si="86"/>
        <v>55</v>
      </c>
      <c r="AL131" s="101" t="str">
        <f t="shared" si="87"/>
        <v>平军</v>
      </c>
      <c r="AM131" s="102" t="str">
        <f t="shared" si="88"/>
        <v>0</v>
      </c>
      <c r="AN131" s="99" t="str">
        <f t="shared" si="89"/>
        <v>5</v>
      </c>
      <c r="AO131" s="108">
        <f t="shared" si="90"/>
        <v>0</v>
      </c>
      <c r="AP131" s="108">
        <f t="shared" si="91"/>
        <v>4</v>
      </c>
      <c r="AQ131" s="109">
        <f t="shared" si="92"/>
        <v>1</v>
      </c>
      <c r="AR131" s="110" t="str">
        <f t="shared" si="93"/>
        <v>3F</v>
      </c>
      <c r="AS131" s="211"/>
      <c r="AT131" s="111">
        <v>77</v>
      </c>
      <c r="AU131" s="213"/>
      <c r="AV131" s="111">
        <v>14</v>
      </c>
      <c r="DD131" s="70" t="str">
        <f>LOOKUP(C131,全武将名字!$B$3:$B$257,全武将名字!$B$3:$B$257)</f>
        <v>李善长</v>
      </c>
      <c r="DE131" s="70">
        <f t="shared" si="94"/>
        <v>1</v>
      </c>
    </row>
    <row r="132" spans="1:109">
      <c r="A132" s="59" t="str">
        <f t="shared" si="102"/>
        <v>80</v>
      </c>
      <c r="B132" s="19">
        <v>128</v>
      </c>
      <c r="C132" s="19" t="s">
        <v>793</v>
      </c>
      <c r="D132" s="67" t="str">
        <f t="shared" ref="D132:D195" si="103">DEC2HEX(E132)</f>
        <v>2122</v>
      </c>
      <c r="E132" s="67">
        <f t="shared" si="95"/>
        <v>8482</v>
      </c>
      <c r="F132" s="67" t="str">
        <f t="shared" ref="F132:F195" si="104">DEC2HEX(G132)</f>
        <v>9490</v>
      </c>
      <c r="G132" s="67">
        <f t="shared" si="96"/>
        <v>38032</v>
      </c>
      <c r="H132" s="67" t="str">
        <f t="shared" ref="H132:H195" si="105">DEC2HEX(I132)</f>
        <v>2484</v>
      </c>
      <c r="I132" s="67">
        <f t="shared" si="97"/>
        <v>9348</v>
      </c>
      <c r="J132" s="79">
        <v>5</v>
      </c>
      <c r="K132" s="84" t="str">
        <f t="shared" ref="K132:K195" si="106">IF(L132&lt;16,"0"&amp;DEC2HEX(L132),DEC2HEX(L132))</f>
        <v>90</v>
      </c>
      <c r="L132" s="79">
        <f t="shared" si="98"/>
        <v>144</v>
      </c>
      <c r="M132" s="84" t="str">
        <f t="shared" ref="M132:M195" si="107">DEC2HEX(N132)</f>
        <v>94</v>
      </c>
      <c r="N132" s="79">
        <f t="shared" ref="N132:N195" si="108">G132/256</f>
        <v>148.5625</v>
      </c>
      <c r="O132" s="211"/>
      <c r="P132" s="85" t="str">
        <f>LOOKUP(C132,全武将名字!$B$3:$B$257,全武将名字!$H$3:$H$257)</f>
        <v>8D</v>
      </c>
      <c r="Q132" s="85">
        <f>LOOKUP(C132,全武将名字!$B$3:$B$257,全武将名字!$I$3:$I$257)</f>
        <v>50</v>
      </c>
      <c r="R132" s="85">
        <f>LOOKUP(C132,全武将名字!$B$3:$B$257,全武将名字!$J$3:$J$257)</f>
        <v>52</v>
      </c>
      <c r="S132" s="85">
        <f>LOOKUP(C132,全武将名字!$B$3:$B$257,全武将名字!$K$3:$K$257)</f>
        <v>70</v>
      </c>
      <c r="T132" s="79" t="s">
        <v>83</v>
      </c>
      <c r="U132" s="87" t="str">
        <f>LOOKUP(C132,武将属性排列!$C$1:$C$255,武将属性排列!$D$1:$D$255)</f>
        <v>在野</v>
      </c>
      <c r="V132" s="88">
        <f>LOOKUP(C132,武将属性排列!$C$1:$C$255,武将属性排列!$E$1:$E$255)</f>
        <v>90</v>
      </c>
      <c r="W132" s="88">
        <f>LOOKUP(C132,武将属性排列!$C$1:$C$255,武将属性排列!$F$1:$F$255)</f>
        <v>65</v>
      </c>
      <c r="X132" s="88">
        <f>LOOKUP(C132,武将属性排列!$C$1:$C$255,武将属性排列!$G$1:$G$255)</f>
        <v>87</v>
      </c>
      <c r="Y132" s="88">
        <f>LOOKUP(C132,武将属性排列!$C$1:$C$255,武将属性排列!$I$1:$I$255)</f>
        <v>84</v>
      </c>
      <c r="Z132" s="93">
        <f>LOOKUP(C132,武将属性排列!$C$1:$C$255,武将属性排列!$K$1:$K$255)</f>
        <v>2</v>
      </c>
      <c r="AA132" s="93">
        <f t="shared" si="100"/>
        <v>0</v>
      </c>
      <c r="AB132" s="88">
        <f>LOOKUP(C132,武将属性排列!$C$1:$C$255,武将属性排列!$O$1:$O$255)</f>
        <v>82</v>
      </c>
      <c r="AC132" s="94">
        <f t="shared" si="99"/>
        <v>266068</v>
      </c>
      <c r="AD132" s="94" t="str">
        <f t="shared" ref="AD132:AD195" si="109">DEC2HEX(AC132)</f>
        <v>40F54</v>
      </c>
      <c r="AE132" s="211"/>
      <c r="AF132" s="95">
        <f t="shared" si="101"/>
        <v>40</v>
      </c>
      <c r="AG132" s="99" t="str">
        <f t="shared" ref="AG132:AG195" si="110">IF(V132&lt;16,0&amp;DEC2HEX(V132),DEC2HEX(V132))</f>
        <v>5A</v>
      </c>
      <c r="AH132" s="99" t="str">
        <f t="shared" ref="AH132:AH195" si="111">IF(W132&lt;16,0&amp;DEC2HEX(W132),DEC2HEX(W132))</f>
        <v>41</v>
      </c>
      <c r="AI132" s="99" t="str">
        <f t="shared" ref="AI132:AI195" si="112">IF(X132&lt;16,0&amp;DEC2HEX(X132),DEC2HEX(X132))</f>
        <v>57</v>
      </c>
      <c r="AJ132" s="84" t="str">
        <f t="shared" ref="AJ132:AJ195" si="113">IF(AND(X132&lt;10,AA132&gt;500),60,(IF(AND(X132&lt;30,AA132&gt;400),50,(IF(AND(X132&lt;50,AA132&gt;300),40,(IF(AND(X132&lt;70,AA132&gt;200),30,(IF(AND(X132&lt;90,AA132&gt;100),20,(IF(AND(X132&lt;100,AA132&gt;0),10,"00")))))))))))</f>
        <v>00</v>
      </c>
      <c r="AK132" s="99" t="str">
        <f t="shared" ref="AK132:AK195" si="114">IF(Y132&lt;16,0&amp;DEC2HEX(Y132),DEC2HEX(Y132))</f>
        <v>54</v>
      </c>
      <c r="AL132" s="101" t="str">
        <f t="shared" ref="AL132:AL195" si="115">IF(Z132=0,"平军",(IF(Z132=1,"水军","山军")))</f>
        <v>山军</v>
      </c>
      <c r="AM132" s="102">
        <f t="shared" ref="AM132:AM195" si="116">IF(AF132="00",IF(AL132="水军","1",IF(AL132="山军","2","0")),IF(AL132="水军",1,IF(AL132="山军",2,"0")))</f>
        <v>2</v>
      </c>
      <c r="AN132" s="99" t="str">
        <f t="shared" ref="AN132:AN195" si="117">DEC2HEX(AA132/100)</f>
        <v>0</v>
      </c>
      <c r="AO132" s="108">
        <f t="shared" ref="AO132:AO195" si="118">IF(AA132/100-AJ132/10-AQ132&lt;0,0,AA132/100-AJ132/10-AQ132)</f>
        <v>0</v>
      </c>
      <c r="AP132" s="108">
        <f t="shared" ref="AP132:AP195" si="119">(IF(X132&lt;10,3,(IF(X132&lt;20,4,(IF(X132&lt;30,3,(IF(X132&lt;40,4,(IF(X132&lt;50,3,(IF(X132&lt;60,4,(IF(X132&lt;70,3,(IF(X132&lt;80,4,(IF(X132&lt;90,3,4))))))))))))))))))</f>
        <v>3</v>
      </c>
      <c r="AQ132" s="109">
        <f t="shared" ref="AQ132:AQ195" si="120">IF(AA132/100-AJ132/10&gt;AP132,AP132,IF(AA132/100-AJ132/10&gt;0,AA132/100-AJ132/10,0))</f>
        <v>0</v>
      </c>
      <c r="AR132" s="110" t="str">
        <f t="shared" ref="AR132:AR195" si="121">IF(AB132&lt;16,0&amp;DEC2HEX(AB132),DEC2HEX(AB132))</f>
        <v>52</v>
      </c>
      <c r="AS132" s="211"/>
      <c r="AT132" s="111">
        <v>77</v>
      </c>
      <c r="AU132" s="213"/>
      <c r="AV132" s="111">
        <v>28</v>
      </c>
      <c r="DD132" s="70" t="str">
        <f>LOOKUP(C132,全武将名字!$B$3:$B$257,全武将名字!$B$3:$B$257)</f>
        <v>傅友德</v>
      </c>
      <c r="DE132" s="70">
        <f t="shared" ref="DE132:DE195" si="122">IF(C132=DD132,1,0)</f>
        <v>1</v>
      </c>
    </row>
    <row r="133" spans="1:109">
      <c r="A133" s="59" t="str">
        <f t="shared" si="102"/>
        <v>81</v>
      </c>
      <c r="B133" s="19">
        <v>129</v>
      </c>
      <c r="C133" s="19" t="s">
        <v>973</v>
      </c>
      <c r="D133" s="67" t="str">
        <f t="shared" si="103"/>
        <v>2124</v>
      </c>
      <c r="E133" s="67">
        <f t="shared" ref="E133:E196" si="123">E132+2</f>
        <v>8484</v>
      </c>
      <c r="F133" s="67" t="str">
        <f t="shared" si="104"/>
        <v>9495</v>
      </c>
      <c r="G133" s="67">
        <f t="shared" ref="G133:G196" si="124">G132+I133-I132</f>
        <v>38037</v>
      </c>
      <c r="H133" s="67" t="str">
        <f t="shared" si="105"/>
        <v>2489</v>
      </c>
      <c r="I133" s="67">
        <f t="shared" ref="I133:I196" si="125">I132+J132</f>
        <v>9353</v>
      </c>
      <c r="J133" s="79">
        <v>5</v>
      </c>
      <c r="K133" s="84" t="str">
        <f t="shared" si="106"/>
        <v>95</v>
      </c>
      <c r="L133" s="79">
        <f t="shared" ref="L133:L196" si="126">IF(L132+J132&gt;255,L132+J132-256,L132+J132)</f>
        <v>149</v>
      </c>
      <c r="M133" s="84" t="str">
        <f t="shared" si="107"/>
        <v>94</v>
      </c>
      <c r="N133" s="79">
        <f t="shared" si="108"/>
        <v>148.58203125</v>
      </c>
      <c r="O133" s="211"/>
      <c r="P133" s="85" t="str">
        <f>LOOKUP(C133,全武将名字!$B$3:$B$257,全武将名字!$H$3:$H$257)</f>
        <v>EE</v>
      </c>
      <c r="Q133" s="85">
        <f>LOOKUP(C133,全武将名字!$B$3:$B$257,全武将名字!$I$3:$I$257)</f>
        <v>50</v>
      </c>
      <c r="R133" s="85">
        <f>LOOKUP(C133,全武将名字!$B$3:$B$257,全武将名字!$J$3:$J$257)</f>
        <v>72</v>
      </c>
      <c r="S133" s="85">
        <f>LOOKUP(C133,全武将名字!$B$3:$B$257,全武将名字!$K$3:$K$257)</f>
        <v>54</v>
      </c>
      <c r="T133" s="79" t="s">
        <v>83</v>
      </c>
      <c r="U133" s="87" t="str">
        <f>LOOKUP(C133,武将属性排列!$C$1:$C$255,武将属性排列!$D$1:$D$255)</f>
        <v>在野</v>
      </c>
      <c r="V133" s="88">
        <f>LOOKUP(C133,武将属性排列!$C$1:$C$255,武将属性排列!$E$1:$E$255)</f>
        <v>74</v>
      </c>
      <c r="W133" s="88">
        <f>LOOKUP(C133,武将属性排列!$C$1:$C$255,武将属性排列!$F$1:$F$255)</f>
        <v>60</v>
      </c>
      <c r="X133" s="88">
        <f>LOOKUP(C133,武将属性排列!$C$1:$C$255,武将属性排列!$G$1:$G$255)</f>
        <v>66</v>
      </c>
      <c r="Y133" s="88">
        <f>LOOKUP(C133,武将属性排列!$C$1:$C$255,武将属性排列!$I$1:$I$255)</f>
        <v>84</v>
      </c>
      <c r="Z133" s="93">
        <f>LOOKUP(C133,武将属性排列!$C$1:$C$255,武将属性排列!$K$1:$K$255)</f>
        <v>0</v>
      </c>
      <c r="AA133" s="93">
        <f t="shared" si="100"/>
        <v>0</v>
      </c>
      <c r="AB133" s="88">
        <f>LOOKUP(C133,武将属性排列!$C$1:$C$255,武将属性排列!$O$1:$O$255)</f>
        <v>51</v>
      </c>
      <c r="AC133" s="94">
        <f t="shared" ref="AC133:AC196" si="127">AC132+8</f>
        <v>266076</v>
      </c>
      <c r="AD133" s="94" t="str">
        <f t="shared" si="109"/>
        <v>40F5C</v>
      </c>
      <c r="AE133" s="211"/>
      <c r="AF133" s="95">
        <f t="shared" si="101"/>
        <v>40</v>
      </c>
      <c r="AG133" s="99" t="str">
        <f t="shared" si="110"/>
        <v>4A</v>
      </c>
      <c r="AH133" s="99" t="str">
        <f t="shared" si="111"/>
        <v>3C</v>
      </c>
      <c r="AI133" s="99" t="str">
        <f t="shared" si="112"/>
        <v>42</v>
      </c>
      <c r="AJ133" s="84" t="str">
        <f t="shared" si="113"/>
        <v>00</v>
      </c>
      <c r="AK133" s="99" t="str">
        <f t="shared" si="114"/>
        <v>54</v>
      </c>
      <c r="AL133" s="101" t="str">
        <f t="shared" si="115"/>
        <v>平军</v>
      </c>
      <c r="AM133" s="102" t="str">
        <f t="shared" si="116"/>
        <v>0</v>
      </c>
      <c r="AN133" s="99" t="str">
        <f t="shared" si="117"/>
        <v>0</v>
      </c>
      <c r="AO133" s="108">
        <f t="shared" si="118"/>
        <v>0</v>
      </c>
      <c r="AP133" s="108">
        <f t="shared" si="119"/>
        <v>3</v>
      </c>
      <c r="AQ133" s="109">
        <f t="shared" si="120"/>
        <v>0</v>
      </c>
      <c r="AR133" s="110" t="str">
        <f t="shared" si="121"/>
        <v>33</v>
      </c>
      <c r="AS133" s="211"/>
      <c r="AT133" s="111">
        <v>78</v>
      </c>
      <c r="AU133" s="213"/>
      <c r="AV133" s="111">
        <v>0</v>
      </c>
      <c r="DD133" s="70" t="str">
        <f>LOOKUP(C133,全武将名字!$B$3:$B$257,全武将名字!$B$3:$B$257)</f>
        <v>郑遇春</v>
      </c>
      <c r="DE133" s="70">
        <f t="shared" si="122"/>
        <v>1</v>
      </c>
    </row>
    <row r="134" spans="1:109">
      <c r="A134" s="59" t="str">
        <f t="shared" si="102"/>
        <v>82</v>
      </c>
      <c r="B134" s="19">
        <v>130</v>
      </c>
      <c r="C134" s="19" t="s">
        <v>975</v>
      </c>
      <c r="D134" s="67" t="str">
        <f t="shared" si="103"/>
        <v>2126</v>
      </c>
      <c r="E134" s="67">
        <f t="shared" si="123"/>
        <v>8486</v>
      </c>
      <c r="F134" s="67" t="str">
        <f t="shared" si="104"/>
        <v>949A</v>
      </c>
      <c r="G134" s="67">
        <f t="shared" si="124"/>
        <v>38042</v>
      </c>
      <c r="H134" s="67" t="str">
        <f t="shared" si="105"/>
        <v>248E</v>
      </c>
      <c r="I134" s="67">
        <f t="shared" si="125"/>
        <v>9358</v>
      </c>
      <c r="J134" s="79">
        <v>5</v>
      </c>
      <c r="K134" s="84" t="str">
        <f t="shared" si="106"/>
        <v>9A</v>
      </c>
      <c r="L134" s="79">
        <f t="shared" si="126"/>
        <v>154</v>
      </c>
      <c r="M134" s="84" t="str">
        <f t="shared" si="107"/>
        <v>94</v>
      </c>
      <c r="N134" s="79">
        <f t="shared" si="108"/>
        <v>148.6015625</v>
      </c>
      <c r="O134" s="211"/>
      <c r="P134" s="85" t="str">
        <f>LOOKUP(C134,全武将名字!$B$3:$B$257,全武将名字!$H$3:$H$257)</f>
        <v>EE</v>
      </c>
      <c r="Q134" s="85">
        <f>LOOKUP(C134,全武将名字!$B$3:$B$257,全武将名字!$I$3:$I$257)</f>
        <v>74</v>
      </c>
      <c r="R134" s="85">
        <f>LOOKUP(C134,全武将名字!$B$3:$B$257,全武将名字!$J$3:$J$257)</f>
        <v>76</v>
      </c>
      <c r="S134" s="85">
        <f>LOOKUP(C134,全武将名字!$B$3:$B$257,全武将名字!$K$3:$K$257)</f>
        <v>58</v>
      </c>
      <c r="T134" s="79" t="s">
        <v>83</v>
      </c>
      <c r="U134" s="87" t="str">
        <f>LOOKUP(C134,武将属性排列!$C$1:$C$255,武将属性排列!$D$1:$D$255)</f>
        <v>在野</v>
      </c>
      <c r="V134" s="88">
        <f>LOOKUP(C134,武将属性排列!$C$1:$C$255,武将属性排列!$E$1:$E$255)</f>
        <v>77</v>
      </c>
      <c r="W134" s="88">
        <f>LOOKUP(C134,武将属性排列!$C$1:$C$255,武将属性排列!$F$1:$F$255)</f>
        <v>69</v>
      </c>
      <c r="X134" s="88">
        <f>LOOKUP(C134,武将属性排列!$C$1:$C$255,武将属性排列!$G$1:$G$255)</f>
        <v>73</v>
      </c>
      <c r="Y134" s="88">
        <f>LOOKUP(C134,武将属性排列!$C$1:$C$255,武将属性排列!$I$1:$I$255)</f>
        <v>84</v>
      </c>
      <c r="Z134" s="93">
        <f>LOOKUP(C134,武将属性排列!$C$1:$C$255,武将属性排列!$K$1:$K$255)</f>
        <v>2</v>
      </c>
      <c r="AA134" s="93">
        <f t="shared" si="100"/>
        <v>0</v>
      </c>
      <c r="AB134" s="88">
        <f>LOOKUP(C134,武将属性排列!$C$1:$C$255,武将属性排列!$O$1:$O$255)</f>
        <v>81</v>
      </c>
      <c r="AC134" s="94">
        <f t="shared" si="127"/>
        <v>266084</v>
      </c>
      <c r="AD134" s="94" t="str">
        <f t="shared" si="109"/>
        <v>40F64</v>
      </c>
      <c r="AE134" s="211"/>
      <c r="AF134" s="95">
        <f t="shared" si="101"/>
        <v>40</v>
      </c>
      <c r="AG134" s="99" t="str">
        <f t="shared" si="110"/>
        <v>4D</v>
      </c>
      <c r="AH134" s="99" t="str">
        <f t="shared" si="111"/>
        <v>45</v>
      </c>
      <c r="AI134" s="99" t="str">
        <f t="shared" si="112"/>
        <v>49</v>
      </c>
      <c r="AJ134" s="84" t="str">
        <f t="shared" si="113"/>
        <v>00</v>
      </c>
      <c r="AK134" s="99" t="str">
        <f t="shared" si="114"/>
        <v>54</v>
      </c>
      <c r="AL134" s="101" t="str">
        <f t="shared" si="115"/>
        <v>山军</v>
      </c>
      <c r="AM134" s="102">
        <f t="shared" si="116"/>
        <v>2</v>
      </c>
      <c r="AN134" s="99" t="str">
        <f t="shared" si="117"/>
        <v>0</v>
      </c>
      <c r="AO134" s="108">
        <f t="shared" si="118"/>
        <v>0</v>
      </c>
      <c r="AP134" s="108">
        <f t="shared" si="119"/>
        <v>4</v>
      </c>
      <c r="AQ134" s="109">
        <f t="shared" si="120"/>
        <v>0</v>
      </c>
      <c r="AR134" s="110" t="str">
        <f t="shared" si="121"/>
        <v>51</v>
      </c>
      <c r="AS134" s="211"/>
      <c r="AT134" s="111">
        <v>78</v>
      </c>
      <c r="AU134" s="213"/>
      <c r="AV134" s="111">
        <v>14</v>
      </c>
      <c r="DD134" s="70" t="str">
        <f>LOOKUP(C134,全武将名字!$B$3:$B$257,全武将名字!$B$3:$B$257)</f>
        <v>周德兴</v>
      </c>
      <c r="DE134" s="70">
        <f t="shared" si="122"/>
        <v>1</v>
      </c>
    </row>
    <row r="135" spans="1:109">
      <c r="A135" s="59" t="str">
        <f t="shared" si="102"/>
        <v>83</v>
      </c>
      <c r="B135" s="19">
        <v>131</v>
      </c>
      <c r="C135" s="19" t="s">
        <v>807</v>
      </c>
      <c r="D135" s="67" t="str">
        <f t="shared" si="103"/>
        <v>2128</v>
      </c>
      <c r="E135" s="67">
        <f t="shared" si="123"/>
        <v>8488</v>
      </c>
      <c r="F135" s="67" t="str">
        <f t="shared" si="104"/>
        <v>949F</v>
      </c>
      <c r="G135" s="67">
        <f t="shared" si="124"/>
        <v>38047</v>
      </c>
      <c r="H135" s="67" t="str">
        <f t="shared" si="105"/>
        <v>2493</v>
      </c>
      <c r="I135" s="67">
        <f t="shared" si="125"/>
        <v>9363</v>
      </c>
      <c r="J135" s="79">
        <v>5</v>
      </c>
      <c r="K135" s="84" t="str">
        <f t="shared" si="106"/>
        <v>9F</v>
      </c>
      <c r="L135" s="79">
        <f t="shared" si="126"/>
        <v>159</v>
      </c>
      <c r="M135" s="84" t="str">
        <f t="shared" si="107"/>
        <v>94</v>
      </c>
      <c r="N135" s="79">
        <f t="shared" si="108"/>
        <v>148.62109375</v>
      </c>
      <c r="O135" s="211"/>
      <c r="P135" s="85" t="str">
        <f>LOOKUP(C135,全武将名字!$B$3:$B$257,全武将名字!$H$3:$H$257)</f>
        <v>8F</v>
      </c>
      <c r="Q135" s="85">
        <f>LOOKUP(C135,全武将名字!$B$3:$B$257,全武将名字!$I$3:$I$257)</f>
        <v>58</v>
      </c>
      <c r="R135" s="85" t="str">
        <f>LOOKUP(C135,全武将名字!$B$3:$B$257,全武将名字!$J$3:$J$257)</f>
        <v>5A</v>
      </c>
      <c r="S135" s="85">
        <f>LOOKUP(C135,全武将名字!$B$3:$B$257,全武将名字!$K$3:$K$257)</f>
        <v>50</v>
      </c>
      <c r="T135" s="79" t="s">
        <v>83</v>
      </c>
      <c r="U135" s="87" t="str">
        <f>LOOKUP(C135,武将属性排列!$C$1:$C$255,武将属性排列!$D$1:$D$255)</f>
        <v>在野</v>
      </c>
      <c r="V135" s="88">
        <f>LOOKUP(C135,武将属性排列!$C$1:$C$255,武将属性排列!$E$1:$E$255)</f>
        <v>90</v>
      </c>
      <c r="W135" s="88">
        <f>LOOKUP(C135,武将属性排列!$C$1:$C$255,武将属性排列!$F$1:$F$255)</f>
        <v>42</v>
      </c>
      <c r="X135" s="88">
        <f>LOOKUP(C135,武将属性排列!$C$1:$C$255,武将属性排列!$G$1:$G$255)</f>
        <v>80</v>
      </c>
      <c r="Y135" s="88">
        <f>LOOKUP(C135,武将属性排列!$C$1:$C$255,武将属性排列!$I$1:$I$255)</f>
        <v>84</v>
      </c>
      <c r="Z135" s="93">
        <f>LOOKUP(C135,武将属性排列!$C$1:$C$255,武将属性排列!$K$1:$K$255)</f>
        <v>1</v>
      </c>
      <c r="AA135" s="93">
        <f t="shared" si="100"/>
        <v>0</v>
      </c>
      <c r="AB135" s="88">
        <f>LOOKUP(C135,武将属性排列!$C$1:$C$255,武将属性排列!$O$1:$O$255)</f>
        <v>78</v>
      </c>
      <c r="AC135" s="94">
        <f t="shared" si="127"/>
        <v>266092</v>
      </c>
      <c r="AD135" s="94" t="str">
        <f t="shared" si="109"/>
        <v>40F6C</v>
      </c>
      <c r="AE135" s="211"/>
      <c r="AF135" s="95">
        <f t="shared" si="101"/>
        <v>40</v>
      </c>
      <c r="AG135" s="99" t="str">
        <f t="shared" si="110"/>
        <v>5A</v>
      </c>
      <c r="AH135" s="99" t="str">
        <f t="shared" si="111"/>
        <v>2A</v>
      </c>
      <c r="AI135" s="99" t="str">
        <f t="shared" si="112"/>
        <v>50</v>
      </c>
      <c r="AJ135" s="84" t="str">
        <f t="shared" si="113"/>
        <v>00</v>
      </c>
      <c r="AK135" s="99" t="str">
        <f t="shared" si="114"/>
        <v>54</v>
      </c>
      <c r="AL135" s="101" t="str">
        <f t="shared" si="115"/>
        <v>水军</v>
      </c>
      <c r="AM135" s="102">
        <f t="shared" si="116"/>
        <v>1</v>
      </c>
      <c r="AN135" s="99" t="str">
        <f t="shared" si="117"/>
        <v>0</v>
      </c>
      <c r="AO135" s="108">
        <f t="shared" si="118"/>
        <v>0</v>
      </c>
      <c r="AP135" s="108">
        <f t="shared" si="119"/>
        <v>3</v>
      </c>
      <c r="AQ135" s="109">
        <f t="shared" si="120"/>
        <v>0</v>
      </c>
      <c r="AR135" s="110" t="str">
        <f t="shared" si="121"/>
        <v>4E</v>
      </c>
      <c r="AS135" s="211"/>
      <c r="AT135" s="111">
        <v>78</v>
      </c>
      <c r="AU135" s="213"/>
      <c r="AV135" s="111">
        <v>28</v>
      </c>
      <c r="DD135" s="70" t="str">
        <f>LOOKUP(C135,全武将名字!$B$3:$B$257,全武将名字!$B$3:$B$257)</f>
        <v>韩金虎</v>
      </c>
      <c r="DE135" s="70">
        <f t="shared" si="122"/>
        <v>1</v>
      </c>
    </row>
    <row r="136" spans="1:109">
      <c r="A136" s="59" t="str">
        <f t="shared" si="102"/>
        <v>84</v>
      </c>
      <c r="B136" s="19">
        <v>132</v>
      </c>
      <c r="C136" s="19" t="s">
        <v>915</v>
      </c>
      <c r="D136" s="67" t="str">
        <f t="shared" si="103"/>
        <v>212A</v>
      </c>
      <c r="E136" s="67">
        <f t="shared" si="123"/>
        <v>8490</v>
      </c>
      <c r="F136" s="67" t="str">
        <f t="shared" si="104"/>
        <v>94A4</v>
      </c>
      <c r="G136" s="67">
        <f t="shared" si="124"/>
        <v>38052</v>
      </c>
      <c r="H136" s="67" t="str">
        <f t="shared" si="105"/>
        <v>2498</v>
      </c>
      <c r="I136" s="67">
        <f t="shared" si="125"/>
        <v>9368</v>
      </c>
      <c r="J136" s="79">
        <v>5</v>
      </c>
      <c r="K136" s="84" t="str">
        <f t="shared" si="106"/>
        <v>A4</v>
      </c>
      <c r="L136" s="79">
        <f t="shared" si="126"/>
        <v>164</v>
      </c>
      <c r="M136" s="84" t="str">
        <f t="shared" si="107"/>
        <v>94</v>
      </c>
      <c r="N136" s="79">
        <f t="shared" si="108"/>
        <v>148.640625</v>
      </c>
      <c r="O136" s="211"/>
      <c r="P136" s="85" t="str">
        <f>LOOKUP(C136,全武将名字!$B$3:$B$257,全武将名字!$H$3:$H$257)</f>
        <v>9A</v>
      </c>
      <c r="Q136" s="85" t="str">
        <f>LOOKUP(C136,全武将名字!$B$3:$B$257,全武将名字!$I$3:$I$257)</f>
        <v>7A</v>
      </c>
      <c r="R136" s="85" t="str">
        <f>LOOKUP(C136,全武将名字!$B$3:$B$257,全武将名字!$J$3:$J$257)</f>
        <v>5C</v>
      </c>
      <c r="S136" s="85">
        <f>LOOKUP(C136,全武将名字!$B$3:$B$257,全武将名字!$K$3:$K$257)</f>
        <v>78</v>
      </c>
      <c r="T136" s="79" t="s">
        <v>83</v>
      </c>
      <c r="U136" s="87" t="str">
        <f>LOOKUP(C136,武将属性排列!$C$1:$C$255,武将属性排列!$D$1:$D$255)</f>
        <v>在野</v>
      </c>
      <c r="V136" s="88">
        <f>LOOKUP(C136,武将属性排列!$C$1:$C$255,武将属性排列!$E$1:$E$255)</f>
        <v>73</v>
      </c>
      <c r="W136" s="88">
        <f>LOOKUP(C136,武将属性排列!$C$1:$C$255,武将属性排列!$F$1:$F$255)</f>
        <v>54</v>
      </c>
      <c r="X136" s="88">
        <f>LOOKUP(C136,武将属性排列!$C$1:$C$255,武将属性排列!$G$1:$G$255)</f>
        <v>60</v>
      </c>
      <c r="Y136" s="88">
        <f>LOOKUP(C136,武将属性排列!$C$1:$C$255,武将属性排列!$I$1:$I$255)</f>
        <v>84</v>
      </c>
      <c r="Z136" s="93">
        <f>LOOKUP(C136,武将属性排列!$C$1:$C$255,武将属性排列!$K$1:$K$255)</f>
        <v>1</v>
      </c>
      <c r="AA136" s="93">
        <f t="shared" si="100"/>
        <v>0</v>
      </c>
      <c r="AB136" s="88">
        <f>LOOKUP(C136,武将属性排列!$C$1:$C$255,武将属性排列!$O$1:$O$255)</f>
        <v>75</v>
      </c>
      <c r="AC136" s="94">
        <f t="shared" si="127"/>
        <v>266100</v>
      </c>
      <c r="AD136" s="94" t="str">
        <f t="shared" si="109"/>
        <v>40F74</v>
      </c>
      <c r="AE136" s="211"/>
      <c r="AF136" s="95">
        <f t="shared" si="101"/>
        <v>40</v>
      </c>
      <c r="AG136" s="99" t="str">
        <f t="shared" si="110"/>
        <v>49</v>
      </c>
      <c r="AH136" s="99" t="str">
        <f t="shared" si="111"/>
        <v>36</v>
      </c>
      <c r="AI136" s="99" t="str">
        <f t="shared" si="112"/>
        <v>3C</v>
      </c>
      <c r="AJ136" s="84" t="str">
        <f t="shared" si="113"/>
        <v>00</v>
      </c>
      <c r="AK136" s="99" t="str">
        <f t="shared" si="114"/>
        <v>54</v>
      </c>
      <c r="AL136" s="101" t="str">
        <f t="shared" si="115"/>
        <v>水军</v>
      </c>
      <c r="AM136" s="102">
        <f t="shared" si="116"/>
        <v>1</v>
      </c>
      <c r="AN136" s="99" t="str">
        <f t="shared" si="117"/>
        <v>0</v>
      </c>
      <c r="AO136" s="108">
        <f t="shared" si="118"/>
        <v>0</v>
      </c>
      <c r="AP136" s="108">
        <f t="shared" si="119"/>
        <v>3</v>
      </c>
      <c r="AQ136" s="109">
        <f t="shared" si="120"/>
        <v>0</v>
      </c>
      <c r="AR136" s="110" t="str">
        <f t="shared" si="121"/>
        <v>4B</v>
      </c>
      <c r="AS136" s="211"/>
      <c r="AT136" s="111">
        <v>79</v>
      </c>
      <c r="AU136" s="213"/>
      <c r="AV136" s="111">
        <v>0</v>
      </c>
      <c r="DD136" s="70" t="str">
        <f>LOOKUP(C136,全武将名字!$B$3:$B$257,全武将名字!$B$3:$B$257)</f>
        <v>项文忠</v>
      </c>
      <c r="DE136" s="70">
        <f t="shared" si="122"/>
        <v>1</v>
      </c>
    </row>
    <row r="137" spans="1:109">
      <c r="A137" s="59" t="str">
        <f t="shared" si="102"/>
        <v>85</v>
      </c>
      <c r="B137" s="19">
        <v>133</v>
      </c>
      <c r="C137" s="19" t="s">
        <v>811</v>
      </c>
      <c r="D137" s="67" t="str">
        <f t="shared" si="103"/>
        <v>212C</v>
      </c>
      <c r="E137" s="67">
        <f t="shared" si="123"/>
        <v>8492</v>
      </c>
      <c r="F137" s="67" t="str">
        <f t="shared" si="104"/>
        <v>94A9</v>
      </c>
      <c r="G137" s="67">
        <f t="shared" si="124"/>
        <v>38057</v>
      </c>
      <c r="H137" s="67" t="str">
        <f t="shared" si="105"/>
        <v>249D</v>
      </c>
      <c r="I137" s="67">
        <f t="shared" si="125"/>
        <v>9373</v>
      </c>
      <c r="J137" s="79">
        <v>5</v>
      </c>
      <c r="K137" s="84" t="str">
        <f t="shared" si="106"/>
        <v>A9</v>
      </c>
      <c r="L137" s="79">
        <f t="shared" si="126"/>
        <v>169</v>
      </c>
      <c r="M137" s="84" t="str">
        <f t="shared" si="107"/>
        <v>94</v>
      </c>
      <c r="N137" s="79">
        <f t="shared" si="108"/>
        <v>148.66015625</v>
      </c>
      <c r="O137" s="211"/>
      <c r="P137" s="85" t="str">
        <f>LOOKUP(C137,全武将名字!$B$3:$B$257,全武将名字!$H$3:$H$257)</f>
        <v>8E</v>
      </c>
      <c r="Q137" s="85">
        <f>LOOKUP(C137,全武将名字!$B$3:$B$257,全武将名字!$I$3:$I$257)</f>
        <v>50</v>
      </c>
      <c r="R137" s="85">
        <f>LOOKUP(C137,全武将名字!$B$3:$B$257,全武将名字!$J$3:$J$257)</f>
        <v>52</v>
      </c>
      <c r="S137" s="85">
        <f>LOOKUP(C137,全武将名字!$B$3:$B$257,全武将名字!$K$3:$K$257)</f>
        <v>70</v>
      </c>
      <c r="T137" s="79" t="s">
        <v>83</v>
      </c>
      <c r="U137" s="87" t="str">
        <f>LOOKUP(C137,武将属性排列!$C$1:$C$255,武将属性排列!$D$1:$D$255)</f>
        <v>在野</v>
      </c>
      <c r="V137" s="88">
        <f>LOOKUP(C137,武将属性排列!$C$1:$C$255,武将属性排列!$E$1:$E$255)</f>
        <v>81</v>
      </c>
      <c r="W137" s="88">
        <f>LOOKUP(C137,武将属性排列!$C$1:$C$255,武将属性排列!$F$1:$F$255)</f>
        <v>74</v>
      </c>
      <c r="X137" s="88">
        <f>LOOKUP(C137,武将属性排列!$C$1:$C$255,武将属性排列!$G$1:$G$255)</f>
        <v>76</v>
      </c>
      <c r="Y137" s="88">
        <f>LOOKUP(C137,武将属性排列!$C$1:$C$255,武将属性排列!$I$1:$I$255)</f>
        <v>83</v>
      </c>
      <c r="Z137" s="93">
        <f>LOOKUP(C137,武将属性排列!$C$1:$C$255,武将属性排列!$K$1:$K$255)</f>
        <v>2</v>
      </c>
      <c r="AA137" s="93">
        <f t="shared" si="100"/>
        <v>0</v>
      </c>
      <c r="AB137" s="88">
        <f>LOOKUP(C137,武将属性排列!$C$1:$C$255,武将属性排列!$O$1:$O$255)</f>
        <v>75</v>
      </c>
      <c r="AC137" s="94">
        <f t="shared" si="127"/>
        <v>266108</v>
      </c>
      <c r="AD137" s="94" t="str">
        <f t="shared" si="109"/>
        <v>40F7C</v>
      </c>
      <c r="AE137" s="211"/>
      <c r="AF137" s="95">
        <f t="shared" si="101"/>
        <v>40</v>
      </c>
      <c r="AG137" s="99" t="str">
        <f t="shared" si="110"/>
        <v>51</v>
      </c>
      <c r="AH137" s="99" t="str">
        <f t="shared" si="111"/>
        <v>4A</v>
      </c>
      <c r="AI137" s="99" t="str">
        <f t="shared" si="112"/>
        <v>4C</v>
      </c>
      <c r="AJ137" s="84" t="str">
        <f t="shared" si="113"/>
        <v>00</v>
      </c>
      <c r="AK137" s="99" t="str">
        <f t="shared" si="114"/>
        <v>53</v>
      </c>
      <c r="AL137" s="101" t="str">
        <f t="shared" si="115"/>
        <v>山军</v>
      </c>
      <c r="AM137" s="102">
        <f t="shared" si="116"/>
        <v>2</v>
      </c>
      <c r="AN137" s="99" t="str">
        <f t="shared" si="117"/>
        <v>0</v>
      </c>
      <c r="AO137" s="108">
        <f t="shared" si="118"/>
        <v>0</v>
      </c>
      <c r="AP137" s="108">
        <f t="shared" si="119"/>
        <v>4</v>
      </c>
      <c r="AQ137" s="109">
        <f t="shared" si="120"/>
        <v>0</v>
      </c>
      <c r="AR137" s="110" t="str">
        <f t="shared" si="121"/>
        <v>4B</v>
      </c>
      <c r="AS137" s="211"/>
      <c r="AT137" s="111">
        <v>79</v>
      </c>
      <c r="AU137" s="213"/>
      <c r="AV137" s="111">
        <v>14</v>
      </c>
      <c r="DD137" s="70" t="str">
        <f>LOOKUP(C137,全武将名字!$B$3:$B$257,全武将名字!$B$3:$B$257)</f>
        <v>胡伯颜</v>
      </c>
      <c r="DE137" s="70">
        <f t="shared" si="122"/>
        <v>1</v>
      </c>
    </row>
    <row r="138" spans="1:109">
      <c r="A138" s="59" t="str">
        <f t="shared" si="102"/>
        <v>86</v>
      </c>
      <c r="B138" s="19">
        <v>134</v>
      </c>
      <c r="C138" s="19" t="s">
        <v>786</v>
      </c>
      <c r="D138" s="67" t="str">
        <f t="shared" si="103"/>
        <v>212E</v>
      </c>
      <c r="E138" s="67">
        <f t="shared" si="123"/>
        <v>8494</v>
      </c>
      <c r="F138" s="67" t="str">
        <f t="shared" si="104"/>
        <v>94AE</v>
      </c>
      <c r="G138" s="67">
        <f t="shared" si="124"/>
        <v>38062</v>
      </c>
      <c r="H138" s="67" t="str">
        <f t="shared" si="105"/>
        <v>24A2</v>
      </c>
      <c r="I138" s="67">
        <f t="shared" si="125"/>
        <v>9378</v>
      </c>
      <c r="J138" s="79">
        <v>5</v>
      </c>
      <c r="K138" s="84" t="str">
        <f t="shared" si="106"/>
        <v>AE</v>
      </c>
      <c r="L138" s="79">
        <f t="shared" si="126"/>
        <v>174</v>
      </c>
      <c r="M138" s="84" t="str">
        <f t="shared" si="107"/>
        <v>94</v>
      </c>
      <c r="N138" s="79">
        <f t="shared" si="108"/>
        <v>148.6796875</v>
      </c>
      <c r="O138" s="211"/>
      <c r="P138" s="85" t="str">
        <f>LOOKUP(C138,全武将名字!$B$3:$B$257,全武将名字!$H$3:$H$257)</f>
        <v>8B</v>
      </c>
      <c r="Q138" s="85">
        <f>LOOKUP(C138,全武将名字!$B$3:$B$257,全武将名字!$I$3:$I$257)</f>
        <v>70</v>
      </c>
      <c r="R138" s="85">
        <f>LOOKUP(C138,全武将名字!$B$3:$B$257,全武将名字!$J$3:$J$257)</f>
        <v>72</v>
      </c>
      <c r="S138" s="85">
        <f>LOOKUP(C138,全武将名字!$B$3:$B$257,全武将名字!$K$3:$K$257)</f>
        <v>74</v>
      </c>
      <c r="T138" s="79" t="s">
        <v>83</v>
      </c>
      <c r="U138" s="87" t="str">
        <f>LOOKUP(C138,武将属性排列!$C$1:$C$255,武将属性排列!$D$1:$D$255)</f>
        <v>出仕</v>
      </c>
      <c r="V138" s="88">
        <f>LOOKUP(C138,武将属性排列!$C$1:$C$255,武将属性排列!$E$1:$E$255)</f>
        <v>64</v>
      </c>
      <c r="W138" s="88">
        <f>LOOKUP(C138,武将属性排列!$C$1:$C$255,武将属性排列!$F$1:$F$255)</f>
        <v>50</v>
      </c>
      <c r="X138" s="88">
        <f>LOOKUP(C138,武将属性排列!$C$1:$C$255,武将属性排列!$G$1:$G$255)</f>
        <v>70</v>
      </c>
      <c r="Y138" s="88">
        <f>LOOKUP(C138,武将属性排列!$C$1:$C$255,武将属性排列!$I$1:$I$255)</f>
        <v>83</v>
      </c>
      <c r="Z138" s="93">
        <f>LOOKUP(C138,武将属性排列!$C$1:$C$255,武将属性排列!$K$1:$K$255)</f>
        <v>1</v>
      </c>
      <c r="AA138" s="93">
        <f t="shared" si="100"/>
        <v>500</v>
      </c>
      <c r="AB138" s="88">
        <f>LOOKUP(C138,武将属性排列!$C$1:$C$255,武将属性排列!$O$1:$O$255)</f>
        <v>45</v>
      </c>
      <c r="AC138" s="94">
        <f t="shared" si="127"/>
        <v>266116</v>
      </c>
      <c r="AD138" s="94" t="str">
        <f t="shared" si="109"/>
        <v>40F84</v>
      </c>
      <c r="AE138" s="211"/>
      <c r="AF138" s="95" t="str">
        <f t="shared" si="101"/>
        <v>00</v>
      </c>
      <c r="AG138" s="99" t="str">
        <f t="shared" si="110"/>
        <v>40</v>
      </c>
      <c r="AH138" s="99" t="str">
        <f t="shared" si="111"/>
        <v>32</v>
      </c>
      <c r="AI138" s="99" t="str">
        <f t="shared" si="112"/>
        <v>46</v>
      </c>
      <c r="AJ138" s="84">
        <f t="shared" si="113"/>
        <v>20</v>
      </c>
      <c r="AK138" s="99" t="str">
        <f t="shared" si="114"/>
        <v>53</v>
      </c>
      <c r="AL138" s="101" t="str">
        <f t="shared" si="115"/>
        <v>水军</v>
      </c>
      <c r="AM138" s="102" t="str">
        <f t="shared" si="116"/>
        <v>1</v>
      </c>
      <c r="AN138" s="99" t="str">
        <f t="shared" si="117"/>
        <v>5</v>
      </c>
      <c r="AO138" s="108">
        <f t="shared" si="118"/>
        <v>0</v>
      </c>
      <c r="AP138" s="108">
        <f t="shared" si="119"/>
        <v>4</v>
      </c>
      <c r="AQ138" s="109">
        <f t="shared" si="120"/>
        <v>3</v>
      </c>
      <c r="AR138" s="110" t="str">
        <f t="shared" si="121"/>
        <v>2D</v>
      </c>
      <c r="AS138" s="211"/>
      <c r="AT138" s="111">
        <v>79</v>
      </c>
      <c r="AU138" s="213"/>
      <c r="AV138" s="111">
        <v>28</v>
      </c>
      <c r="DD138" s="70" t="str">
        <f>LOOKUP(C138,全武将名字!$B$3:$B$257,全武将名字!$B$3:$B$257)</f>
        <v>方国瑛</v>
      </c>
      <c r="DE138" s="70">
        <f t="shared" si="122"/>
        <v>1</v>
      </c>
    </row>
    <row r="139" spans="1:109">
      <c r="A139" s="59" t="str">
        <f t="shared" si="102"/>
        <v>87</v>
      </c>
      <c r="B139" s="19">
        <v>135</v>
      </c>
      <c r="C139" s="27" t="s">
        <v>935</v>
      </c>
      <c r="D139" s="67" t="str">
        <f t="shared" si="103"/>
        <v>2130</v>
      </c>
      <c r="E139" s="67">
        <f t="shared" si="123"/>
        <v>8496</v>
      </c>
      <c r="F139" s="67" t="str">
        <f t="shared" si="104"/>
        <v>94B3</v>
      </c>
      <c r="G139" s="67">
        <f t="shared" si="124"/>
        <v>38067</v>
      </c>
      <c r="H139" s="67" t="str">
        <f t="shared" si="105"/>
        <v>24A7</v>
      </c>
      <c r="I139" s="67">
        <f t="shared" si="125"/>
        <v>9383</v>
      </c>
      <c r="J139" s="79">
        <v>5</v>
      </c>
      <c r="K139" s="84" t="str">
        <f t="shared" si="106"/>
        <v>B3</v>
      </c>
      <c r="L139" s="79">
        <f t="shared" si="126"/>
        <v>179</v>
      </c>
      <c r="M139" s="84" t="str">
        <f t="shared" si="107"/>
        <v>94</v>
      </c>
      <c r="N139" s="79">
        <f t="shared" si="108"/>
        <v>148.69921875</v>
      </c>
      <c r="O139" s="211"/>
      <c r="P139" s="85" t="str">
        <f>LOOKUP(C139,全武将名字!$B$3:$B$257,全武将名字!$H$3:$H$257)</f>
        <v>9E</v>
      </c>
      <c r="Q139" s="85">
        <f>LOOKUP(C139,全武将名字!$B$3:$B$257,全武将名字!$I$3:$I$257)</f>
        <v>74</v>
      </c>
      <c r="R139" s="85">
        <f>LOOKUP(C139,全武将名字!$B$3:$B$257,全武将名字!$J$3:$J$257)</f>
        <v>58</v>
      </c>
      <c r="S139" s="85" t="str">
        <f>LOOKUP(C139,全武将名字!$B$3:$B$257,全武将名字!$K$3:$K$257)</f>
        <v>5A</v>
      </c>
      <c r="T139" s="79" t="s">
        <v>83</v>
      </c>
      <c r="U139" s="87" t="str">
        <f>LOOKUP(C139,武将属性排列!$C$1:$C$255,武将属性排列!$D$1:$D$255)</f>
        <v>在野</v>
      </c>
      <c r="V139" s="88">
        <f>LOOKUP(C139,武将属性排列!$C$1:$C$255,武将属性排列!$E$1:$E$255)</f>
        <v>65</v>
      </c>
      <c r="W139" s="88">
        <f>LOOKUP(C139,武将属性排列!$C$1:$C$255,武将属性排列!$F$1:$F$255)</f>
        <v>73</v>
      </c>
      <c r="X139" s="88">
        <f>LOOKUP(C139,武将属性排列!$C$1:$C$255,武将属性排列!$G$1:$G$255)</f>
        <v>54</v>
      </c>
      <c r="Y139" s="88">
        <f>LOOKUP(C139,武将属性排列!$C$1:$C$255,武将属性排列!$I$1:$I$255)</f>
        <v>83</v>
      </c>
      <c r="Z139" s="93">
        <f>LOOKUP(C139,武将属性排列!$C$1:$C$255,武将属性排列!$K$1:$K$255)</f>
        <v>0</v>
      </c>
      <c r="AA139" s="93">
        <f t="shared" si="100"/>
        <v>0</v>
      </c>
      <c r="AB139" s="88">
        <f>LOOKUP(C139,武将属性排列!$C$1:$C$255,武将属性排列!$O$1:$O$255)</f>
        <v>81</v>
      </c>
      <c r="AC139" s="94">
        <f t="shared" si="127"/>
        <v>266124</v>
      </c>
      <c r="AD139" s="94" t="str">
        <f t="shared" si="109"/>
        <v>40F8C</v>
      </c>
      <c r="AE139" s="211"/>
      <c r="AF139" s="95">
        <f t="shared" si="101"/>
        <v>40</v>
      </c>
      <c r="AG139" s="99" t="str">
        <f t="shared" si="110"/>
        <v>41</v>
      </c>
      <c r="AH139" s="99" t="str">
        <f t="shared" si="111"/>
        <v>49</v>
      </c>
      <c r="AI139" s="99" t="str">
        <f t="shared" si="112"/>
        <v>36</v>
      </c>
      <c r="AJ139" s="84" t="str">
        <f t="shared" si="113"/>
        <v>00</v>
      </c>
      <c r="AK139" s="99" t="str">
        <f t="shared" si="114"/>
        <v>53</v>
      </c>
      <c r="AL139" s="101" t="str">
        <f t="shared" si="115"/>
        <v>平军</v>
      </c>
      <c r="AM139" s="102" t="str">
        <f t="shared" si="116"/>
        <v>0</v>
      </c>
      <c r="AN139" s="99" t="str">
        <f t="shared" si="117"/>
        <v>0</v>
      </c>
      <c r="AO139" s="108">
        <f t="shared" si="118"/>
        <v>0</v>
      </c>
      <c r="AP139" s="108">
        <f t="shared" si="119"/>
        <v>4</v>
      </c>
      <c r="AQ139" s="109">
        <f t="shared" si="120"/>
        <v>0</v>
      </c>
      <c r="AR139" s="110" t="str">
        <f t="shared" si="121"/>
        <v>51</v>
      </c>
      <c r="AS139" s="211"/>
      <c r="AT139" s="111" t="s">
        <v>89</v>
      </c>
      <c r="AU139" s="213"/>
      <c r="AV139" s="111">
        <v>0</v>
      </c>
      <c r="DD139" s="70" t="str">
        <f>LOOKUP(C139,全武将名字!$B$3:$B$257,全武将名字!$B$3:$B$257)</f>
        <v>叶德新</v>
      </c>
      <c r="DE139" s="70">
        <f t="shared" si="122"/>
        <v>1</v>
      </c>
    </row>
    <row r="140" spans="1:109">
      <c r="A140" s="59" t="str">
        <f t="shared" si="102"/>
        <v>88</v>
      </c>
      <c r="B140" s="19">
        <v>136</v>
      </c>
      <c r="C140" s="27" t="s">
        <v>761</v>
      </c>
      <c r="D140" s="67" t="str">
        <f t="shared" si="103"/>
        <v>2132</v>
      </c>
      <c r="E140" s="67">
        <f t="shared" si="123"/>
        <v>8498</v>
      </c>
      <c r="F140" s="67" t="str">
        <f t="shared" si="104"/>
        <v>94B8</v>
      </c>
      <c r="G140" s="67">
        <f t="shared" si="124"/>
        <v>38072</v>
      </c>
      <c r="H140" s="67" t="str">
        <f t="shared" si="105"/>
        <v>24AC</v>
      </c>
      <c r="I140" s="67">
        <f t="shared" si="125"/>
        <v>9388</v>
      </c>
      <c r="J140" s="79">
        <v>5</v>
      </c>
      <c r="K140" s="84" t="str">
        <f t="shared" si="106"/>
        <v>B8</v>
      </c>
      <c r="L140" s="79">
        <f t="shared" si="126"/>
        <v>184</v>
      </c>
      <c r="M140" s="84" t="str">
        <f t="shared" si="107"/>
        <v>94</v>
      </c>
      <c r="N140" s="79">
        <f t="shared" si="108"/>
        <v>148.71875</v>
      </c>
      <c r="O140" s="211"/>
      <c r="P140" s="85">
        <f>LOOKUP(C140,全武将名字!$B$3:$B$257,全武将名字!$H$3:$H$257)</f>
        <v>89</v>
      </c>
      <c r="Q140" s="85">
        <f>LOOKUP(C140,全武将名字!$B$3:$B$257,全武将名字!$I$3:$I$257)</f>
        <v>50</v>
      </c>
      <c r="R140" s="85">
        <f>LOOKUP(C140,全武将名字!$B$3:$B$257,全武将名字!$J$3:$J$257)</f>
        <v>52</v>
      </c>
      <c r="S140" s="85" t="str">
        <f>LOOKUP(C140,全武将名字!$B$3:$B$257,全武将名字!$K$3:$K$257)</f>
        <v>FF</v>
      </c>
      <c r="T140" s="79" t="s">
        <v>83</v>
      </c>
      <c r="U140" s="87" t="str">
        <f>LOOKUP(C140,武将属性排列!$C$1:$C$255,武将属性排列!$D$1:$D$255)</f>
        <v>在野</v>
      </c>
      <c r="V140" s="88">
        <f>LOOKUP(C140,武将属性排列!$C$1:$C$255,武将属性排列!$E$1:$E$255)</f>
        <v>37</v>
      </c>
      <c r="W140" s="88">
        <f>LOOKUP(C140,武将属性排列!$C$1:$C$255,武将属性排列!$F$1:$F$255)</f>
        <v>91</v>
      </c>
      <c r="X140" s="88">
        <f>LOOKUP(C140,武将属性排列!$C$1:$C$255,武将属性排列!$G$1:$G$255)</f>
        <v>21</v>
      </c>
      <c r="Y140" s="88">
        <f>LOOKUP(C140,武将属性排列!$C$1:$C$255,武将属性排列!$I$1:$I$255)</f>
        <v>83</v>
      </c>
      <c r="Z140" s="93">
        <f>LOOKUP(C140,武将属性排列!$C$1:$C$255,武将属性排列!$K$1:$K$255)</f>
        <v>1</v>
      </c>
      <c r="AA140" s="93">
        <f t="shared" si="100"/>
        <v>0</v>
      </c>
      <c r="AB140" s="88">
        <f>LOOKUP(C140,武将属性排列!$C$1:$C$255,武将属性排列!$O$1:$O$255)</f>
        <v>78</v>
      </c>
      <c r="AC140" s="94">
        <f t="shared" si="127"/>
        <v>266132</v>
      </c>
      <c r="AD140" s="94" t="str">
        <f t="shared" si="109"/>
        <v>40F94</v>
      </c>
      <c r="AE140" s="211"/>
      <c r="AF140" s="95">
        <f t="shared" si="101"/>
        <v>40</v>
      </c>
      <c r="AG140" s="99" t="str">
        <f t="shared" si="110"/>
        <v>25</v>
      </c>
      <c r="AH140" s="99" t="str">
        <f t="shared" si="111"/>
        <v>5B</v>
      </c>
      <c r="AI140" s="99" t="str">
        <f t="shared" si="112"/>
        <v>15</v>
      </c>
      <c r="AJ140" s="84" t="str">
        <f t="shared" si="113"/>
        <v>00</v>
      </c>
      <c r="AK140" s="99" t="str">
        <f t="shared" si="114"/>
        <v>53</v>
      </c>
      <c r="AL140" s="101" t="str">
        <f t="shared" si="115"/>
        <v>水军</v>
      </c>
      <c r="AM140" s="102">
        <f t="shared" si="116"/>
        <v>1</v>
      </c>
      <c r="AN140" s="99" t="str">
        <f t="shared" si="117"/>
        <v>0</v>
      </c>
      <c r="AO140" s="108">
        <f t="shared" si="118"/>
        <v>0</v>
      </c>
      <c r="AP140" s="108">
        <f t="shared" si="119"/>
        <v>3</v>
      </c>
      <c r="AQ140" s="109">
        <f t="shared" si="120"/>
        <v>0</v>
      </c>
      <c r="AR140" s="110" t="str">
        <f t="shared" si="121"/>
        <v>4E</v>
      </c>
      <c r="AS140" s="211"/>
      <c r="AT140" s="111" t="s">
        <v>89</v>
      </c>
      <c r="AU140" s="213"/>
      <c r="AV140" s="111">
        <v>14</v>
      </c>
      <c r="DD140" s="70" t="str">
        <f>LOOKUP(C140,全武将名字!$B$3:$B$257,全武将名字!$B$3:$B$257)</f>
        <v>陈基</v>
      </c>
      <c r="DE140" s="70">
        <f t="shared" si="122"/>
        <v>1</v>
      </c>
    </row>
    <row r="141" spans="1:109">
      <c r="A141" s="59" t="str">
        <f t="shared" si="102"/>
        <v>89</v>
      </c>
      <c r="B141" s="19">
        <v>137</v>
      </c>
      <c r="C141" s="19" t="s">
        <v>837</v>
      </c>
      <c r="D141" s="67" t="str">
        <f t="shared" si="103"/>
        <v>2134</v>
      </c>
      <c r="E141" s="67">
        <f t="shared" si="123"/>
        <v>8500</v>
      </c>
      <c r="F141" s="67" t="str">
        <f t="shared" si="104"/>
        <v>94BD</v>
      </c>
      <c r="G141" s="67">
        <f t="shared" si="124"/>
        <v>38077</v>
      </c>
      <c r="H141" s="67" t="str">
        <f t="shared" si="105"/>
        <v>24B1</v>
      </c>
      <c r="I141" s="67">
        <f t="shared" si="125"/>
        <v>9393</v>
      </c>
      <c r="J141" s="79">
        <v>5</v>
      </c>
      <c r="K141" s="84" t="str">
        <f t="shared" si="106"/>
        <v>BD</v>
      </c>
      <c r="L141" s="79">
        <f t="shared" si="126"/>
        <v>189</v>
      </c>
      <c r="M141" s="84" t="str">
        <f t="shared" si="107"/>
        <v>94</v>
      </c>
      <c r="N141" s="79">
        <f t="shared" si="108"/>
        <v>148.73828125</v>
      </c>
      <c r="O141" s="211"/>
      <c r="P141" s="85">
        <f>LOOKUP(C141,全武将名字!$B$3:$B$257,全武将名字!$H$3:$H$257)</f>
        <v>91</v>
      </c>
      <c r="Q141" s="85">
        <f>LOOKUP(C141,全武将名字!$B$3:$B$257,全武将名字!$I$3:$I$257)</f>
        <v>50</v>
      </c>
      <c r="R141" s="85" t="str">
        <f>LOOKUP(C141,全武将名字!$B$3:$B$257,全武将名字!$J$3:$J$257)</f>
        <v>5A</v>
      </c>
      <c r="S141" s="85">
        <f>LOOKUP(C141,全武将名字!$B$3:$B$257,全武将名字!$K$3:$K$257)</f>
        <v>78</v>
      </c>
      <c r="T141" s="79" t="s">
        <v>83</v>
      </c>
      <c r="U141" s="87" t="str">
        <f>LOOKUP(C141,武将属性排列!$C$1:$C$255,武将属性排列!$D$1:$D$255)</f>
        <v>在野</v>
      </c>
      <c r="V141" s="88">
        <f>LOOKUP(C141,武将属性排列!$C$1:$C$255,武将属性排列!$E$1:$E$255)</f>
        <v>75</v>
      </c>
      <c r="W141" s="88">
        <f>LOOKUP(C141,武将属性排列!$C$1:$C$255,武将属性排列!$F$1:$F$255)</f>
        <v>57</v>
      </c>
      <c r="X141" s="88">
        <f>LOOKUP(C141,武将属性排列!$C$1:$C$255,武将属性排列!$G$1:$G$255)</f>
        <v>64</v>
      </c>
      <c r="Y141" s="88">
        <f>LOOKUP(C141,武将属性排列!$C$1:$C$255,武将属性排列!$I$1:$I$255)</f>
        <v>83</v>
      </c>
      <c r="Z141" s="93">
        <f>LOOKUP(C141,武将属性排列!$C$1:$C$255,武将属性排列!$K$1:$K$255)</f>
        <v>0</v>
      </c>
      <c r="AA141" s="93">
        <f t="shared" si="100"/>
        <v>0</v>
      </c>
      <c r="AB141" s="88">
        <f>LOOKUP(C141,武将属性排列!$C$1:$C$255,武将属性排列!$O$1:$O$255)</f>
        <v>78</v>
      </c>
      <c r="AC141" s="94">
        <f t="shared" si="127"/>
        <v>266140</v>
      </c>
      <c r="AD141" s="94" t="str">
        <f t="shared" si="109"/>
        <v>40F9C</v>
      </c>
      <c r="AE141" s="211"/>
      <c r="AF141" s="95">
        <f t="shared" si="101"/>
        <v>40</v>
      </c>
      <c r="AG141" s="99" t="str">
        <f t="shared" si="110"/>
        <v>4B</v>
      </c>
      <c r="AH141" s="99" t="str">
        <f t="shared" si="111"/>
        <v>39</v>
      </c>
      <c r="AI141" s="99" t="str">
        <f t="shared" si="112"/>
        <v>40</v>
      </c>
      <c r="AJ141" s="84" t="str">
        <f t="shared" si="113"/>
        <v>00</v>
      </c>
      <c r="AK141" s="99" t="str">
        <f t="shared" si="114"/>
        <v>53</v>
      </c>
      <c r="AL141" s="101" t="str">
        <f t="shared" si="115"/>
        <v>平军</v>
      </c>
      <c r="AM141" s="102" t="str">
        <f t="shared" si="116"/>
        <v>0</v>
      </c>
      <c r="AN141" s="99" t="str">
        <f t="shared" si="117"/>
        <v>0</v>
      </c>
      <c r="AO141" s="108">
        <f t="shared" si="118"/>
        <v>0</v>
      </c>
      <c r="AP141" s="108">
        <f t="shared" si="119"/>
        <v>3</v>
      </c>
      <c r="AQ141" s="109">
        <f t="shared" si="120"/>
        <v>0</v>
      </c>
      <c r="AR141" s="110" t="str">
        <f t="shared" si="121"/>
        <v>4E</v>
      </c>
      <c r="AS141" s="211"/>
      <c r="AT141" s="111" t="s">
        <v>89</v>
      </c>
      <c r="AU141" s="213"/>
      <c r="AV141" s="111">
        <v>28</v>
      </c>
      <c r="DD141" s="70" t="str">
        <f>LOOKUP(C141,全武将名字!$B$3:$B$257,全武将名字!$B$3:$B$257)</f>
        <v>李景隆</v>
      </c>
      <c r="DE141" s="70">
        <f t="shared" si="122"/>
        <v>1</v>
      </c>
    </row>
    <row r="142" spans="1:109">
      <c r="A142" s="59" t="str">
        <f t="shared" si="102"/>
        <v>8A</v>
      </c>
      <c r="B142" s="19">
        <v>138</v>
      </c>
      <c r="C142" s="19" t="s">
        <v>951</v>
      </c>
      <c r="D142" s="67" t="str">
        <f t="shared" si="103"/>
        <v>2136</v>
      </c>
      <c r="E142" s="67">
        <f t="shared" si="123"/>
        <v>8502</v>
      </c>
      <c r="F142" s="67" t="str">
        <f t="shared" si="104"/>
        <v>94C2</v>
      </c>
      <c r="G142" s="67">
        <f t="shared" si="124"/>
        <v>38082</v>
      </c>
      <c r="H142" s="67" t="str">
        <f t="shared" si="105"/>
        <v>24B6</v>
      </c>
      <c r="I142" s="67">
        <f t="shared" si="125"/>
        <v>9398</v>
      </c>
      <c r="J142" s="79">
        <v>5</v>
      </c>
      <c r="K142" s="84" t="str">
        <f t="shared" si="106"/>
        <v>C2</v>
      </c>
      <c r="L142" s="79">
        <f t="shared" si="126"/>
        <v>194</v>
      </c>
      <c r="M142" s="84" t="str">
        <f t="shared" si="107"/>
        <v>94</v>
      </c>
      <c r="N142" s="79">
        <f t="shared" si="108"/>
        <v>148.7578125</v>
      </c>
      <c r="O142" s="211"/>
      <c r="P142" s="85" t="str">
        <f>LOOKUP(C142,全武将名字!$B$3:$B$257,全武将名字!$H$3:$H$257)</f>
        <v>A0</v>
      </c>
      <c r="Q142" s="85">
        <f>LOOKUP(C142,全武将名字!$B$3:$B$257,全武将名字!$I$3:$I$257)</f>
        <v>58</v>
      </c>
      <c r="R142" s="85" t="str">
        <f>LOOKUP(C142,全武将名字!$B$3:$B$257,全武将名字!$J$3:$J$257)</f>
        <v>5A</v>
      </c>
      <c r="S142" s="85">
        <f>LOOKUP(C142,全武将名字!$B$3:$B$257,全武将名字!$K$3:$K$257)</f>
        <v>78</v>
      </c>
      <c r="T142" s="79" t="s">
        <v>83</v>
      </c>
      <c r="U142" s="87" t="str">
        <f>LOOKUP(C142,武将属性排列!$C$1:$C$255,武将属性排列!$D$1:$D$255)</f>
        <v>出仕</v>
      </c>
      <c r="V142" s="88">
        <f>LOOKUP(C142,武将属性排列!$C$1:$C$255,武将属性排列!$E$1:$E$255)</f>
        <v>80</v>
      </c>
      <c r="W142" s="88">
        <f>LOOKUP(C142,武将属性排列!$C$1:$C$255,武将属性排列!$F$1:$F$255)</f>
        <v>63</v>
      </c>
      <c r="X142" s="88">
        <f>LOOKUP(C142,武将属性排列!$C$1:$C$255,武将属性排列!$G$1:$G$255)</f>
        <v>50</v>
      </c>
      <c r="Y142" s="88">
        <f>LOOKUP(C142,武将属性排列!$C$1:$C$255,武将属性排列!$I$1:$I$255)</f>
        <v>83</v>
      </c>
      <c r="Z142" s="93">
        <f>LOOKUP(C142,武将属性排列!$C$1:$C$255,武将属性排列!$K$1:$K$255)</f>
        <v>1</v>
      </c>
      <c r="AA142" s="93">
        <f t="shared" si="100"/>
        <v>500</v>
      </c>
      <c r="AB142" s="88">
        <f>LOOKUP(C142,武将属性排列!$C$1:$C$255,武将属性排列!$O$1:$O$255)</f>
        <v>65</v>
      </c>
      <c r="AC142" s="94">
        <f t="shared" si="127"/>
        <v>266148</v>
      </c>
      <c r="AD142" s="94" t="str">
        <f t="shared" si="109"/>
        <v>40FA4</v>
      </c>
      <c r="AE142" s="211"/>
      <c r="AF142" s="95" t="str">
        <f t="shared" si="101"/>
        <v>00</v>
      </c>
      <c r="AG142" s="99" t="str">
        <f t="shared" si="110"/>
        <v>50</v>
      </c>
      <c r="AH142" s="99" t="str">
        <f t="shared" si="111"/>
        <v>3F</v>
      </c>
      <c r="AI142" s="99" t="str">
        <f t="shared" si="112"/>
        <v>32</v>
      </c>
      <c r="AJ142" s="84">
        <f t="shared" si="113"/>
        <v>30</v>
      </c>
      <c r="AK142" s="99" t="str">
        <f t="shared" si="114"/>
        <v>53</v>
      </c>
      <c r="AL142" s="101" t="str">
        <f t="shared" si="115"/>
        <v>水军</v>
      </c>
      <c r="AM142" s="102" t="str">
        <f t="shared" si="116"/>
        <v>1</v>
      </c>
      <c r="AN142" s="99" t="str">
        <f t="shared" si="117"/>
        <v>5</v>
      </c>
      <c r="AO142" s="108">
        <f t="shared" si="118"/>
        <v>0</v>
      </c>
      <c r="AP142" s="108">
        <f t="shared" si="119"/>
        <v>4</v>
      </c>
      <c r="AQ142" s="109">
        <f t="shared" si="120"/>
        <v>2</v>
      </c>
      <c r="AR142" s="110" t="str">
        <f t="shared" si="121"/>
        <v>41</v>
      </c>
      <c r="AS142" s="211"/>
      <c r="AT142" s="111" t="s">
        <v>300</v>
      </c>
      <c r="AU142" s="213"/>
      <c r="AV142" s="111">
        <v>0</v>
      </c>
      <c r="DD142" s="70" t="str">
        <f>LOOKUP(C142,全武将名字!$B$3:$B$257,全武将名字!$B$3:$B$257)</f>
        <v>苑廷标</v>
      </c>
      <c r="DE142" s="70">
        <f t="shared" si="122"/>
        <v>1</v>
      </c>
    </row>
    <row r="143" spans="1:109">
      <c r="A143" s="59" t="str">
        <f t="shared" si="102"/>
        <v>8B</v>
      </c>
      <c r="B143" s="19">
        <v>139</v>
      </c>
      <c r="C143" s="19" t="s">
        <v>986</v>
      </c>
      <c r="D143" s="67" t="str">
        <f t="shared" si="103"/>
        <v>2138</v>
      </c>
      <c r="E143" s="67">
        <f t="shared" si="123"/>
        <v>8504</v>
      </c>
      <c r="F143" s="67" t="str">
        <f t="shared" si="104"/>
        <v>94C7</v>
      </c>
      <c r="G143" s="67">
        <f t="shared" si="124"/>
        <v>38087</v>
      </c>
      <c r="H143" s="67" t="str">
        <f t="shared" si="105"/>
        <v>24BB</v>
      </c>
      <c r="I143" s="67">
        <f t="shared" si="125"/>
        <v>9403</v>
      </c>
      <c r="J143" s="79">
        <v>5</v>
      </c>
      <c r="K143" s="84" t="str">
        <f t="shared" si="106"/>
        <v>C7</v>
      </c>
      <c r="L143" s="79">
        <f t="shared" si="126"/>
        <v>199</v>
      </c>
      <c r="M143" s="84" t="str">
        <f t="shared" si="107"/>
        <v>94</v>
      </c>
      <c r="N143" s="79">
        <f t="shared" si="108"/>
        <v>148.77734375</v>
      </c>
      <c r="O143" s="211"/>
      <c r="P143" s="85" t="str">
        <f>LOOKUP(C143,全武将名字!$B$3:$B$257,全武将名字!$H$3:$H$257)</f>
        <v>EE</v>
      </c>
      <c r="Q143" s="85" t="str">
        <f>LOOKUP(C143,全武将名字!$B$3:$B$257,全武将名字!$I$3:$I$257)</f>
        <v>5A</v>
      </c>
      <c r="R143" s="85" t="str">
        <f>LOOKUP(C143,全武将名字!$B$3:$B$257,全武将名字!$J$3:$J$257)</f>
        <v>5E</v>
      </c>
      <c r="S143" s="85" t="str">
        <f>LOOKUP(C143,全武将名字!$B$3:$B$257,全武将名字!$K$3:$K$257)</f>
        <v>7C</v>
      </c>
      <c r="T143" s="79" t="s">
        <v>83</v>
      </c>
      <c r="U143" s="87" t="str">
        <f>LOOKUP(C143,武将属性排列!$C$1:$C$255,武将属性排列!$D$1:$D$255)</f>
        <v>在野</v>
      </c>
      <c r="V143" s="88">
        <f>LOOKUP(C143,武将属性排列!$C$1:$C$255,武将属性排列!$E$1:$E$255)</f>
        <v>64</v>
      </c>
      <c r="W143" s="88">
        <f>LOOKUP(C143,武将属性排列!$C$1:$C$255,武将属性排列!$F$1:$F$255)</f>
        <v>75</v>
      </c>
      <c r="X143" s="88">
        <f>LOOKUP(C143,武将属性排列!$C$1:$C$255,武将属性排列!$G$1:$G$255)</f>
        <v>73</v>
      </c>
      <c r="Y143" s="88">
        <f>LOOKUP(C143,武将属性排列!$C$1:$C$255,武将属性排列!$I$1:$I$255)</f>
        <v>83</v>
      </c>
      <c r="Z143" s="93">
        <f>LOOKUP(C143,武将属性排列!$C$1:$C$255,武将属性排列!$K$1:$K$255)</f>
        <v>1</v>
      </c>
      <c r="AA143" s="93">
        <f t="shared" si="100"/>
        <v>0</v>
      </c>
      <c r="AB143" s="88">
        <f>LOOKUP(C143,武将属性排列!$C$1:$C$255,武将属性排列!$O$1:$O$255)</f>
        <v>39</v>
      </c>
      <c r="AC143" s="94">
        <f t="shared" si="127"/>
        <v>266156</v>
      </c>
      <c r="AD143" s="94" t="str">
        <f t="shared" si="109"/>
        <v>40FAC</v>
      </c>
      <c r="AE143" s="211"/>
      <c r="AF143" s="95">
        <f t="shared" si="101"/>
        <v>40</v>
      </c>
      <c r="AG143" s="99" t="str">
        <f t="shared" si="110"/>
        <v>40</v>
      </c>
      <c r="AH143" s="99" t="str">
        <f t="shared" si="111"/>
        <v>4B</v>
      </c>
      <c r="AI143" s="99" t="str">
        <f t="shared" si="112"/>
        <v>49</v>
      </c>
      <c r="AJ143" s="84" t="str">
        <f t="shared" si="113"/>
        <v>00</v>
      </c>
      <c r="AK143" s="99" t="str">
        <f t="shared" si="114"/>
        <v>53</v>
      </c>
      <c r="AL143" s="101" t="str">
        <f t="shared" si="115"/>
        <v>水军</v>
      </c>
      <c r="AM143" s="102">
        <f t="shared" si="116"/>
        <v>1</v>
      </c>
      <c r="AN143" s="99" t="str">
        <f t="shared" si="117"/>
        <v>0</v>
      </c>
      <c r="AO143" s="108">
        <f t="shared" si="118"/>
        <v>0</v>
      </c>
      <c r="AP143" s="108">
        <f t="shared" si="119"/>
        <v>4</v>
      </c>
      <c r="AQ143" s="109">
        <f t="shared" si="120"/>
        <v>0</v>
      </c>
      <c r="AR143" s="110" t="str">
        <f t="shared" si="121"/>
        <v>27</v>
      </c>
      <c r="AS143" s="211"/>
      <c r="AT143" s="111" t="s">
        <v>300</v>
      </c>
      <c r="AU143" s="213"/>
      <c r="AV143" s="111">
        <v>14</v>
      </c>
      <c r="DD143" s="70" t="str">
        <f>LOOKUP(C143,全武将名字!$B$3:$B$257,全武将名字!$B$3:$B$257)</f>
        <v>左君弼</v>
      </c>
      <c r="DE143" s="70">
        <f t="shared" si="122"/>
        <v>1</v>
      </c>
    </row>
    <row r="144" spans="1:109">
      <c r="A144" s="59" t="str">
        <f t="shared" si="102"/>
        <v>8C</v>
      </c>
      <c r="B144" s="19">
        <v>140</v>
      </c>
      <c r="C144" s="19" t="s">
        <v>946</v>
      </c>
      <c r="D144" s="67" t="str">
        <f t="shared" si="103"/>
        <v>213A</v>
      </c>
      <c r="E144" s="67">
        <f t="shared" si="123"/>
        <v>8506</v>
      </c>
      <c r="F144" s="67" t="str">
        <f t="shared" si="104"/>
        <v>94CC</v>
      </c>
      <c r="G144" s="67">
        <f t="shared" si="124"/>
        <v>38092</v>
      </c>
      <c r="H144" s="67" t="str">
        <f t="shared" si="105"/>
        <v>24C0</v>
      </c>
      <c r="I144" s="67">
        <f t="shared" si="125"/>
        <v>9408</v>
      </c>
      <c r="J144" s="79">
        <v>5</v>
      </c>
      <c r="K144" s="84" t="str">
        <f t="shared" si="106"/>
        <v>CC</v>
      </c>
      <c r="L144" s="79">
        <f t="shared" si="126"/>
        <v>204</v>
      </c>
      <c r="M144" s="84" t="str">
        <f t="shared" si="107"/>
        <v>94</v>
      </c>
      <c r="N144" s="79">
        <f t="shared" si="108"/>
        <v>148.796875</v>
      </c>
      <c r="O144" s="211"/>
      <c r="P144" s="85" t="str">
        <f>LOOKUP(C144,全武将名字!$B$3:$B$257,全武将名字!$H$3:$H$257)</f>
        <v>FA</v>
      </c>
      <c r="Q144" s="85" t="str">
        <f>LOOKUP(C144,全武将名字!$B$3:$B$257,全武将名字!$I$3:$I$257)</f>
        <v>5C</v>
      </c>
      <c r="R144" s="85" t="str">
        <f>LOOKUP(C144,全武将名字!$B$3:$B$257,全武将名字!$J$3:$J$257)</f>
        <v>5E</v>
      </c>
      <c r="S144" s="85" t="str">
        <f>LOOKUP(C144,全武将名字!$B$3:$B$257,全武将名字!$K$3:$K$257)</f>
        <v>7C</v>
      </c>
      <c r="T144" s="79" t="s">
        <v>83</v>
      </c>
      <c r="U144" s="87" t="str">
        <f>LOOKUP(C144,武将属性排列!$C$1:$C$255,武将属性排列!$D$1:$D$255)</f>
        <v>在野</v>
      </c>
      <c r="V144" s="88">
        <f>LOOKUP(C144,武将属性排列!$C$1:$C$255,武将属性排列!$E$1:$E$255)</f>
        <v>64</v>
      </c>
      <c r="W144" s="88">
        <f>LOOKUP(C144,武将属性排列!$C$1:$C$255,武将属性排列!$F$1:$F$255)</f>
        <v>69</v>
      </c>
      <c r="X144" s="88">
        <f>LOOKUP(C144,武将属性排列!$C$1:$C$255,武将属性排列!$G$1:$G$255)</f>
        <v>69</v>
      </c>
      <c r="Y144" s="88">
        <f>LOOKUP(C144,武将属性排列!$C$1:$C$255,武将属性排列!$I$1:$I$255)</f>
        <v>82</v>
      </c>
      <c r="Z144" s="93">
        <f>LOOKUP(C144,武将属性排列!$C$1:$C$255,武将属性排列!$K$1:$K$255)</f>
        <v>1</v>
      </c>
      <c r="AA144" s="93">
        <f t="shared" si="100"/>
        <v>0</v>
      </c>
      <c r="AB144" s="88">
        <f>LOOKUP(C144,武将属性排列!$C$1:$C$255,武将属性排列!$O$1:$O$255)</f>
        <v>54</v>
      </c>
      <c r="AC144" s="94">
        <f t="shared" si="127"/>
        <v>266164</v>
      </c>
      <c r="AD144" s="94" t="str">
        <f t="shared" si="109"/>
        <v>40FB4</v>
      </c>
      <c r="AE144" s="211"/>
      <c r="AF144" s="95">
        <f t="shared" si="101"/>
        <v>40</v>
      </c>
      <c r="AG144" s="99" t="str">
        <f t="shared" si="110"/>
        <v>40</v>
      </c>
      <c r="AH144" s="99" t="str">
        <f t="shared" si="111"/>
        <v>45</v>
      </c>
      <c r="AI144" s="99" t="str">
        <f t="shared" si="112"/>
        <v>45</v>
      </c>
      <c r="AJ144" s="84" t="str">
        <f t="shared" si="113"/>
        <v>00</v>
      </c>
      <c r="AK144" s="99" t="str">
        <f t="shared" si="114"/>
        <v>52</v>
      </c>
      <c r="AL144" s="101" t="str">
        <f t="shared" si="115"/>
        <v>水军</v>
      </c>
      <c r="AM144" s="102">
        <f t="shared" si="116"/>
        <v>1</v>
      </c>
      <c r="AN144" s="99" t="str">
        <f t="shared" si="117"/>
        <v>0</v>
      </c>
      <c r="AO144" s="108">
        <f t="shared" si="118"/>
        <v>0</v>
      </c>
      <c r="AP144" s="108">
        <f t="shared" si="119"/>
        <v>3</v>
      </c>
      <c r="AQ144" s="109">
        <f t="shared" si="120"/>
        <v>0</v>
      </c>
      <c r="AR144" s="110" t="str">
        <f t="shared" si="121"/>
        <v>36</v>
      </c>
      <c r="AS144" s="211"/>
      <c r="AT144" s="111" t="s">
        <v>300</v>
      </c>
      <c r="AU144" s="213"/>
      <c r="AV144" s="111">
        <v>28</v>
      </c>
      <c r="DD144" s="70" t="str">
        <f>LOOKUP(C144,全武将名字!$B$3:$B$257,全武将名字!$B$3:$B$257)</f>
        <v>俞通源</v>
      </c>
      <c r="DE144" s="70">
        <f t="shared" si="122"/>
        <v>1</v>
      </c>
    </row>
    <row r="145" spans="1:109">
      <c r="A145" s="59" t="str">
        <f t="shared" si="102"/>
        <v>8D</v>
      </c>
      <c r="B145" s="19">
        <v>141</v>
      </c>
      <c r="C145" s="19" t="s">
        <v>774</v>
      </c>
      <c r="D145" s="67" t="str">
        <f t="shared" si="103"/>
        <v>213C</v>
      </c>
      <c r="E145" s="67">
        <f t="shared" si="123"/>
        <v>8508</v>
      </c>
      <c r="F145" s="67" t="str">
        <f t="shared" si="104"/>
        <v>94D1</v>
      </c>
      <c r="G145" s="67">
        <f t="shared" si="124"/>
        <v>38097</v>
      </c>
      <c r="H145" s="67" t="str">
        <f t="shared" si="105"/>
        <v>24C5</v>
      </c>
      <c r="I145" s="67">
        <f t="shared" si="125"/>
        <v>9413</v>
      </c>
      <c r="J145" s="79">
        <v>5</v>
      </c>
      <c r="K145" s="84" t="str">
        <f t="shared" si="106"/>
        <v>D1</v>
      </c>
      <c r="L145" s="79">
        <f t="shared" si="126"/>
        <v>209</v>
      </c>
      <c r="M145" s="84" t="str">
        <f t="shared" si="107"/>
        <v>94</v>
      </c>
      <c r="N145" s="79">
        <f t="shared" si="108"/>
        <v>148.81640625</v>
      </c>
      <c r="O145" s="211"/>
      <c r="P145" s="85" t="str">
        <f>LOOKUP(C145,全武将名字!$B$3:$B$257,全武将名字!$H$3:$H$257)</f>
        <v>9D</v>
      </c>
      <c r="Q145" s="85" t="str">
        <f>LOOKUP(C145,全武将名字!$B$3:$B$257,全武将名字!$I$3:$I$257)</f>
        <v>7A</v>
      </c>
      <c r="R145" s="85" t="str">
        <f>LOOKUP(C145,全武将名字!$B$3:$B$257,全武将名字!$J$3:$J$257)</f>
        <v>5A</v>
      </c>
      <c r="S145" s="85" t="str">
        <f>LOOKUP(C145,全武将名字!$B$3:$B$257,全武将名字!$K$3:$K$257)</f>
        <v>FF</v>
      </c>
      <c r="T145" s="79" t="s">
        <v>83</v>
      </c>
      <c r="U145" s="87" t="str">
        <f>LOOKUP(C145,武将属性排列!$C$1:$C$255,武将属性排列!$D$1:$D$255)</f>
        <v>在野</v>
      </c>
      <c r="V145" s="88">
        <f>LOOKUP(C145,武将属性排列!$C$1:$C$255,武将属性排列!$E$1:$E$255)</f>
        <v>40</v>
      </c>
      <c r="W145" s="88">
        <f>LOOKUP(C145,武将属性排列!$C$1:$C$255,武将属性排列!$F$1:$F$255)</f>
        <v>80</v>
      </c>
      <c r="X145" s="88">
        <f>LOOKUP(C145,武将属性排列!$C$1:$C$255,武将属性排列!$G$1:$G$255)</f>
        <v>39</v>
      </c>
      <c r="Y145" s="88">
        <f>LOOKUP(C145,武将属性排列!$C$1:$C$255,武将属性排列!$I$1:$I$255)</f>
        <v>82</v>
      </c>
      <c r="Z145" s="93">
        <f>LOOKUP(C145,武将属性排列!$C$1:$C$255,武将属性排列!$K$1:$K$255)</f>
        <v>0</v>
      </c>
      <c r="AA145" s="93">
        <f t="shared" si="100"/>
        <v>0</v>
      </c>
      <c r="AB145" s="88">
        <f>LOOKUP(C145,武将属性排列!$C$1:$C$255,武将属性排列!$O$1:$O$255)</f>
        <v>44</v>
      </c>
      <c r="AC145" s="94">
        <f t="shared" si="127"/>
        <v>266172</v>
      </c>
      <c r="AD145" s="94" t="str">
        <f t="shared" si="109"/>
        <v>40FBC</v>
      </c>
      <c r="AE145" s="211"/>
      <c r="AF145" s="95">
        <f t="shared" si="101"/>
        <v>40</v>
      </c>
      <c r="AG145" s="99" t="str">
        <f t="shared" si="110"/>
        <v>28</v>
      </c>
      <c r="AH145" s="99" t="str">
        <f t="shared" si="111"/>
        <v>50</v>
      </c>
      <c r="AI145" s="99" t="str">
        <f t="shared" si="112"/>
        <v>27</v>
      </c>
      <c r="AJ145" s="84" t="str">
        <f t="shared" si="113"/>
        <v>00</v>
      </c>
      <c r="AK145" s="99" t="str">
        <f t="shared" si="114"/>
        <v>52</v>
      </c>
      <c r="AL145" s="101" t="str">
        <f t="shared" si="115"/>
        <v>平军</v>
      </c>
      <c r="AM145" s="102" t="str">
        <f t="shared" si="116"/>
        <v>0</v>
      </c>
      <c r="AN145" s="99" t="str">
        <f t="shared" si="117"/>
        <v>0</v>
      </c>
      <c r="AO145" s="108">
        <f t="shared" si="118"/>
        <v>0</v>
      </c>
      <c r="AP145" s="108">
        <f t="shared" si="119"/>
        <v>4</v>
      </c>
      <c r="AQ145" s="109">
        <f t="shared" si="120"/>
        <v>0</v>
      </c>
      <c r="AR145" s="110" t="str">
        <f t="shared" si="121"/>
        <v>2C</v>
      </c>
      <c r="AS145" s="211"/>
      <c r="AT145" s="111" t="s">
        <v>90</v>
      </c>
      <c r="AU145" s="213"/>
      <c r="AV145" s="111">
        <v>0</v>
      </c>
      <c r="DD145" s="70" t="str">
        <f>LOOKUP(C145,全武将名字!$B$3:$B$257,全武将名字!$B$3:$B$257)</f>
        <v>戴寿</v>
      </c>
      <c r="DE145" s="70">
        <f t="shared" si="122"/>
        <v>1</v>
      </c>
    </row>
    <row r="146" spans="1:109">
      <c r="A146" s="59" t="str">
        <f t="shared" si="102"/>
        <v>8E</v>
      </c>
      <c r="B146" s="19">
        <v>142</v>
      </c>
      <c r="C146" s="19" t="s">
        <v>950</v>
      </c>
      <c r="D146" s="67" t="str">
        <f t="shared" si="103"/>
        <v>213E</v>
      </c>
      <c r="E146" s="67">
        <f t="shared" si="123"/>
        <v>8510</v>
      </c>
      <c r="F146" s="67" t="str">
        <f t="shared" si="104"/>
        <v>94D6</v>
      </c>
      <c r="G146" s="67">
        <f t="shared" si="124"/>
        <v>38102</v>
      </c>
      <c r="H146" s="67" t="str">
        <f t="shared" si="105"/>
        <v>24CA</v>
      </c>
      <c r="I146" s="67">
        <f t="shared" si="125"/>
        <v>9418</v>
      </c>
      <c r="J146" s="79">
        <v>5</v>
      </c>
      <c r="K146" s="84" t="str">
        <f t="shared" si="106"/>
        <v>D6</v>
      </c>
      <c r="L146" s="79">
        <f t="shared" si="126"/>
        <v>214</v>
      </c>
      <c r="M146" s="84" t="str">
        <f t="shared" si="107"/>
        <v>94</v>
      </c>
      <c r="N146" s="79">
        <f t="shared" si="108"/>
        <v>148.8359375</v>
      </c>
      <c r="O146" s="211"/>
      <c r="P146" s="85" t="str">
        <f>LOOKUP(C146,全武将名字!$B$3:$B$257,全武将名字!$H$3:$H$257)</f>
        <v>A0</v>
      </c>
      <c r="Q146" s="85">
        <f>LOOKUP(C146,全武将名字!$B$3:$B$257,全武将名字!$I$3:$I$257)</f>
        <v>56</v>
      </c>
      <c r="R146" s="85">
        <f>LOOKUP(C146,全武将名字!$B$3:$B$257,全武将名字!$J$3:$J$257)</f>
        <v>76</v>
      </c>
      <c r="S146" s="85" t="str">
        <f>LOOKUP(C146,全武将名字!$B$3:$B$257,全武将名字!$K$3:$K$257)</f>
        <v>FF</v>
      </c>
      <c r="T146" s="79" t="s">
        <v>83</v>
      </c>
      <c r="U146" s="87" t="str">
        <f>LOOKUP(C146,武将属性排列!$C$1:$C$255,武将属性排列!$D$1:$D$255)</f>
        <v>在野</v>
      </c>
      <c r="V146" s="88">
        <f>LOOKUP(C146,武将属性排列!$C$1:$C$255,武将属性排列!$E$1:$E$255)</f>
        <v>68</v>
      </c>
      <c r="W146" s="88">
        <f>LOOKUP(C146,武将属性排列!$C$1:$C$255,武将属性排列!$F$1:$F$255)</f>
        <v>73</v>
      </c>
      <c r="X146" s="88">
        <f>LOOKUP(C146,武将属性排列!$C$1:$C$255,武将属性排列!$G$1:$G$255)</f>
        <v>53</v>
      </c>
      <c r="Y146" s="88">
        <f>LOOKUP(C146,武将属性排列!$C$1:$C$255,武将属性排列!$I$1:$I$255)</f>
        <v>81</v>
      </c>
      <c r="Z146" s="93">
        <f>LOOKUP(C146,武将属性排列!$C$1:$C$255,武将属性排列!$K$1:$K$255)</f>
        <v>1</v>
      </c>
      <c r="AA146" s="93">
        <f t="shared" si="100"/>
        <v>0</v>
      </c>
      <c r="AB146" s="88">
        <f>LOOKUP(C146,武将属性排列!$C$1:$C$255,武将属性排列!$O$1:$O$255)</f>
        <v>67</v>
      </c>
      <c r="AC146" s="94">
        <f t="shared" si="127"/>
        <v>266180</v>
      </c>
      <c r="AD146" s="94" t="str">
        <f t="shared" si="109"/>
        <v>40FC4</v>
      </c>
      <c r="AE146" s="211"/>
      <c r="AF146" s="95">
        <f t="shared" si="101"/>
        <v>40</v>
      </c>
      <c r="AG146" s="99" t="str">
        <f t="shared" si="110"/>
        <v>44</v>
      </c>
      <c r="AH146" s="99" t="str">
        <f t="shared" si="111"/>
        <v>49</v>
      </c>
      <c r="AI146" s="99" t="str">
        <f t="shared" si="112"/>
        <v>35</v>
      </c>
      <c r="AJ146" s="84" t="str">
        <f t="shared" si="113"/>
        <v>00</v>
      </c>
      <c r="AK146" s="99" t="str">
        <f t="shared" si="114"/>
        <v>51</v>
      </c>
      <c r="AL146" s="101" t="str">
        <f t="shared" si="115"/>
        <v>水军</v>
      </c>
      <c r="AM146" s="102">
        <f t="shared" si="116"/>
        <v>1</v>
      </c>
      <c r="AN146" s="99" t="str">
        <f t="shared" si="117"/>
        <v>0</v>
      </c>
      <c r="AO146" s="108">
        <f t="shared" si="118"/>
        <v>0</v>
      </c>
      <c r="AP146" s="108">
        <f t="shared" si="119"/>
        <v>4</v>
      </c>
      <c r="AQ146" s="109">
        <f t="shared" si="120"/>
        <v>0</v>
      </c>
      <c r="AR146" s="110" t="str">
        <f t="shared" si="121"/>
        <v>43</v>
      </c>
      <c r="AS146" s="211"/>
      <c r="AT146" s="111" t="s">
        <v>90</v>
      </c>
      <c r="AU146" s="213"/>
      <c r="AV146" s="111">
        <v>14</v>
      </c>
      <c r="DD146" s="70" t="str">
        <f>LOOKUP(C146,全武将名字!$B$3:$B$257,全武将名字!$B$3:$B$257)</f>
        <v>袁义</v>
      </c>
      <c r="DE146" s="70">
        <f t="shared" si="122"/>
        <v>1</v>
      </c>
    </row>
    <row r="147" spans="1:109">
      <c r="A147" s="59" t="str">
        <f t="shared" si="102"/>
        <v>8F</v>
      </c>
      <c r="B147" s="19">
        <v>143</v>
      </c>
      <c r="C147" s="19" t="s">
        <v>755</v>
      </c>
      <c r="D147" s="67" t="str">
        <f t="shared" si="103"/>
        <v>2140</v>
      </c>
      <c r="E147" s="67">
        <f t="shared" si="123"/>
        <v>8512</v>
      </c>
      <c r="F147" s="67" t="str">
        <f t="shared" si="104"/>
        <v>94DB</v>
      </c>
      <c r="G147" s="67">
        <f t="shared" si="124"/>
        <v>38107</v>
      </c>
      <c r="H147" s="67" t="str">
        <f t="shared" si="105"/>
        <v>24CF</v>
      </c>
      <c r="I147" s="67">
        <f t="shared" si="125"/>
        <v>9423</v>
      </c>
      <c r="J147" s="79">
        <v>5</v>
      </c>
      <c r="K147" s="84" t="str">
        <f t="shared" si="106"/>
        <v>DB</v>
      </c>
      <c r="L147" s="79">
        <f t="shared" si="126"/>
        <v>219</v>
      </c>
      <c r="M147" s="84" t="str">
        <f t="shared" si="107"/>
        <v>94</v>
      </c>
      <c r="N147" s="79">
        <f t="shared" si="108"/>
        <v>148.85546875</v>
      </c>
      <c r="O147" s="211"/>
      <c r="P147" s="85">
        <f>LOOKUP(C147,全武将名字!$B$3:$B$257,全武将名字!$H$3:$H$257)</f>
        <v>88</v>
      </c>
      <c r="Q147" s="85">
        <f>LOOKUP(C147,全武将名字!$B$3:$B$257,全武将名字!$I$3:$I$257)</f>
        <v>58</v>
      </c>
      <c r="R147" s="85" t="str">
        <f>LOOKUP(C147,全武将名字!$B$3:$B$257,全武将名字!$J$3:$J$257)</f>
        <v>5A</v>
      </c>
      <c r="S147" s="85" t="str">
        <f>LOOKUP(C147,全武将名字!$B$3:$B$257,全武将名字!$K$3:$K$257)</f>
        <v>FF</v>
      </c>
      <c r="T147" s="79" t="s">
        <v>83</v>
      </c>
      <c r="U147" s="87" t="str">
        <f>LOOKUP(C147,武将属性排列!$C$1:$C$255,武将属性排列!$D$1:$D$255)</f>
        <v>在野</v>
      </c>
      <c r="V147" s="88">
        <f>LOOKUP(C147,武将属性排列!$C$1:$C$255,武将属性排列!$E$1:$E$255)</f>
        <v>83</v>
      </c>
      <c r="W147" s="88">
        <f>LOOKUP(C147,武将属性排列!$C$1:$C$255,武将属性排列!$F$1:$F$255)</f>
        <v>63</v>
      </c>
      <c r="X147" s="88">
        <f>LOOKUP(C147,武将属性排列!$C$1:$C$255,武将属性排列!$G$1:$G$255)</f>
        <v>77</v>
      </c>
      <c r="Y147" s="88">
        <f>LOOKUP(C147,武将属性排列!$C$1:$C$255,武将属性排列!$I$1:$I$255)</f>
        <v>81</v>
      </c>
      <c r="Z147" s="93">
        <f>LOOKUP(C147,武将属性排列!$C$1:$C$255,武将属性排列!$K$1:$K$255)</f>
        <v>2</v>
      </c>
      <c r="AA147" s="93">
        <f t="shared" si="100"/>
        <v>0</v>
      </c>
      <c r="AB147" s="88">
        <f>LOOKUP(C147,武将属性排列!$C$1:$C$255,武将属性排列!$O$1:$O$255)</f>
        <v>72</v>
      </c>
      <c r="AC147" s="94">
        <f t="shared" si="127"/>
        <v>266188</v>
      </c>
      <c r="AD147" s="94" t="str">
        <f t="shared" si="109"/>
        <v>40FCC</v>
      </c>
      <c r="AE147" s="211"/>
      <c r="AF147" s="95">
        <f t="shared" si="101"/>
        <v>40</v>
      </c>
      <c r="AG147" s="99" t="str">
        <f t="shared" si="110"/>
        <v>53</v>
      </c>
      <c r="AH147" s="99" t="str">
        <f t="shared" si="111"/>
        <v>3F</v>
      </c>
      <c r="AI147" s="99" t="str">
        <f t="shared" si="112"/>
        <v>4D</v>
      </c>
      <c r="AJ147" s="84" t="str">
        <f t="shared" si="113"/>
        <v>00</v>
      </c>
      <c r="AK147" s="99" t="str">
        <f t="shared" si="114"/>
        <v>51</v>
      </c>
      <c r="AL147" s="101" t="str">
        <f t="shared" si="115"/>
        <v>山军</v>
      </c>
      <c r="AM147" s="102">
        <f t="shared" si="116"/>
        <v>2</v>
      </c>
      <c r="AN147" s="99" t="str">
        <f t="shared" si="117"/>
        <v>0</v>
      </c>
      <c r="AO147" s="108">
        <f t="shared" si="118"/>
        <v>0</v>
      </c>
      <c r="AP147" s="108">
        <f t="shared" si="119"/>
        <v>4</v>
      </c>
      <c r="AQ147" s="109">
        <f t="shared" si="120"/>
        <v>0</v>
      </c>
      <c r="AR147" s="110" t="str">
        <f t="shared" si="121"/>
        <v>48</v>
      </c>
      <c r="AS147" s="211"/>
      <c r="AT147" s="111" t="s">
        <v>90</v>
      </c>
      <c r="AU147" s="213"/>
      <c r="AV147" s="111">
        <v>28</v>
      </c>
      <c r="DD147" s="70" t="str">
        <f>LOOKUP(C147,全武将名字!$B$3:$B$257,全武将名字!$B$3:$B$257)</f>
        <v>常横</v>
      </c>
      <c r="DE147" s="70">
        <f t="shared" si="122"/>
        <v>1</v>
      </c>
    </row>
    <row r="148" spans="1:109">
      <c r="A148" s="59" t="str">
        <f t="shared" si="102"/>
        <v>90</v>
      </c>
      <c r="B148" s="19">
        <v>144</v>
      </c>
      <c r="C148" s="19" t="s">
        <v>851</v>
      </c>
      <c r="D148" s="67" t="str">
        <f t="shared" si="103"/>
        <v>2142</v>
      </c>
      <c r="E148" s="67">
        <f t="shared" si="123"/>
        <v>8514</v>
      </c>
      <c r="F148" s="67" t="str">
        <f t="shared" si="104"/>
        <v>94E0</v>
      </c>
      <c r="G148" s="67">
        <f t="shared" si="124"/>
        <v>38112</v>
      </c>
      <c r="H148" s="67" t="str">
        <f t="shared" si="105"/>
        <v>24D4</v>
      </c>
      <c r="I148" s="67">
        <f t="shared" si="125"/>
        <v>9428</v>
      </c>
      <c r="J148" s="79">
        <v>5</v>
      </c>
      <c r="K148" s="84" t="str">
        <f t="shared" si="106"/>
        <v>E0</v>
      </c>
      <c r="L148" s="79">
        <f t="shared" si="126"/>
        <v>224</v>
      </c>
      <c r="M148" s="84" t="str">
        <f t="shared" si="107"/>
        <v>94</v>
      </c>
      <c r="N148" s="79">
        <f t="shared" si="108"/>
        <v>148.875</v>
      </c>
      <c r="O148" s="211"/>
      <c r="P148" s="85">
        <f>LOOKUP(C148,全武将名字!$B$3:$B$257,全武将名字!$H$3:$H$257)</f>
        <v>92</v>
      </c>
      <c r="Q148" s="85">
        <f>LOOKUP(C148,全武将名字!$B$3:$B$257,全武将名字!$I$3:$I$257)</f>
        <v>54</v>
      </c>
      <c r="R148" s="85" t="str">
        <f>LOOKUP(C148,全武将名字!$B$3:$B$257,全武将名字!$J$3:$J$257)</f>
        <v>5E</v>
      </c>
      <c r="S148" s="85" t="str">
        <f>LOOKUP(C148,全武将名字!$B$3:$B$257,全武将名字!$K$3:$K$257)</f>
        <v>FF</v>
      </c>
      <c r="T148" s="79" t="s">
        <v>83</v>
      </c>
      <c r="U148" s="87" t="str">
        <f>LOOKUP(C148,武将属性排列!$C$1:$C$255,武将属性排列!$D$1:$D$255)</f>
        <v>在野</v>
      </c>
      <c r="V148" s="88">
        <f>LOOKUP(C148,武将属性排列!$C$1:$C$255,武将属性排列!$E$1:$E$255)</f>
        <v>42</v>
      </c>
      <c r="W148" s="88">
        <f>LOOKUP(C148,武将属性排列!$C$1:$C$255,武将属性排列!$F$1:$F$255)</f>
        <v>90</v>
      </c>
      <c r="X148" s="88">
        <f>LOOKUP(C148,武将属性排列!$C$1:$C$255,武将属性排列!$G$1:$G$255)</f>
        <v>18</v>
      </c>
      <c r="Y148" s="88">
        <f>LOOKUP(C148,武将属性排列!$C$1:$C$255,武将属性排列!$I$1:$I$255)</f>
        <v>80</v>
      </c>
      <c r="Z148" s="93">
        <f>LOOKUP(C148,武将属性排列!$C$1:$C$255,武将属性排列!$K$1:$K$255)</f>
        <v>0</v>
      </c>
      <c r="AA148" s="93">
        <f t="shared" ref="AA148:AA211" si="128">IF(U148="出仕",500,0)</f>
        <v>0</v>
      </c>
      <c r="AB148" s="88">
        <f>LOOKUP(C148,武将属性排列!$C$1:$C$255,武将属性排列!$O$1:$O$255)</f>
        <v>22</v>
      </c>
      <c r="AC148" s="94">
        <f t="shared" si="127"/>
        <v>266196</v>
      </c>
      <c r="AD148" s="94" t="str">
        <f t="shared" si="109"/>
        <v>40FD4</v>
      </c>
      <c r="AE148" s="211"/>
      <c r="AF148" s="95">
        <f t="shared" ref="AF148:AF211" si="129">IF(U148="出仕","00",40)</f>
        <v>40</v>
      </c>
      <c r="AG148" s="99" t="str">
        <f t="shared" si="110"/>
        <v>2A</v>
      </c>
      <c r="AH148" s="99" t="str">
        <f t="shared" si="111"/>
        <v>5A</v>
      </c>
      <c r="AI148" s="99" t="str">
        <f t="shared" si="112"/>
        <v>12</v>
      </c>
      <c r="AJ148" s="84" t="str">
        <f t="shared" si="113"/>
        <v>00</v>
      </c>
      <c r="AK148" s="99" t="str">
        <f t="shared" si="114"/>
        <v>50</v>
      </c>
      <c r="AL148" s="101" t="str">
        <f t="shared" si="115"/>
        <v>平军</v>
      </c>
      <c r="AM148" s="102" t="str">
        <f t="shared" si="116"/>
        <v>0</v>
      </c>
      <c r="AN148" s="99" t="str">
        <f t="shared" si="117"/>
        <v>0</v>
      </c>
      <c r="AO148" s="108">
        <f t="shared" si="118"/>
        <v>0</v>
      </c>
      <c r="AP148" s="108">
        <f t="shared" si="119"/>
        <v>4</v>
      </c>
      <c r="AQ148" s="109">
        <f t="shared" si="120"/>
        <v>0</v>
      </c>
      <c r="AR148" s="110" t="str">
        <f t="shared" si="121"/>
        <v>16</v>
      </c>
      <c r="AS148" s="211"/>
      <c r="AT148" s="111">
        <v>81</v>
      </c>
      <c r="AU148" s="213"/>
      <c r="AV148" s="111">
        <v>0</v>
      </c>
      <c r="DD148" s="70" t="str">
        <f>LOOKUP(C148,全武将名字!$B$3:$B$257,全武将名字!$B$3:$B$257)</f>
        <v>刘桢</v>
      </c>
      <c r="DE148" s="70">
        <f t="shared" si="122"/>
        <v>1</v>
      </c>
    </row>
    <row r="149" spans="1:109">
      <c r="A149" s="59" t="str">
        <f t="shared" si="102"/>
        <v>91</v>
      </c>
      <c r="B149" s="19">
        <v>145</v>
      </c>
      <c r="C149" s="19" t="s">
        <v>944</v>
      </c>
      <c r="D149" s="67" t="str">
        <f t="shared" si="103"/>
        <v>2144</v>
      </c>
      <c r="E149" s="67">
        <f t="shared" si="123"/>
        <v>8516</v>
      </c>
      <c r="F149" s="67" t="str">
        <f t="shared" si="104"/>
        <v>94E5</v>
      </c>
      <c r="G149" s="67">
        <f t="shared" si="124"/>
        <v>38117</v>
      </c>
      <c r="H149" s="67" t="str">
        <f t="shared" si="105"/>
        <v>24D9</v>
      </c>
      <c r="I149" s="67">
        <f t="shared" si="125"/>
        <v>9433</v>
      </c>
      <c r="J149" s="79">
        <v>5</v>
      </c>
      <c r="K149" s="84" t="str">
        <f t="shared" si="106"/>
        <v>E5</v>
      </c>
      <c r="L149" s="79">
        <f t="shared" si="126"/>
        <v>229</v>
      </c>
      <c r="M149" s="84" t="str">
        <f t="shared" si="107"/>
        <v>94</v>
      </c>
      <c r="N149" s="79">
        <f t="shared" si="108"/>
        <v>148.89453125</v>
      </c>
      <c r="O149" s="211"/>
      <c r="P149" s="85" t="str">
        <f>LOOKUP(C149,全武将名字!$B$3:$B$257,全武将名字!$H$3:$H$257)</f>
        <v>9F</v>
      </c>
      <c r="Q149" s="85" t="str">
        <f>LOOKUP(C149,全武将名字!$B$3:$B$257,全武将名字!$I$3:$I$257)</f>
        <v>5A</v>
      </c>
      <c r="R149" s="85" t="str">
        <f>LOOKUP(C149,全武将名字!$B$3:$B$257,全武将名字!$J$3:$J$257)</f>
        <v>5C</v>
      </c>
      <c r="S149" s="85" t="str">
        <f>LOOKUP(C149,全武将名字!$B$3:$B$257,全武将名字!$K$3:$K$257)</f>
        <v>5E</v>
      </c>
      <c r="T149" s="79" t="s">
        <v>83</v>
      </c>
      <c r="U149" s="87" t="str">
        <f>LOOKUP(C149,武将属性排列!$C$1:$C$255,武将属性排列!$D$1:$D$255)</f>
        <v>在野</v>
      </c>
      <c r="V149" s="88">
        <f>LOOKUP(C149,武将属性排列!$C$1:$C$255,武将属性排列!$E$1:$E$255)</f>
        <v>79</v>
      </c>
      <c r="W149" s="88">
        <f>LOOKUP(C149,武将属性排列!$C$1:$C$255,武将属性排列!$F$1:$F$255)</f>
        <v>57</v>
      </c>
      <c r="X149" s="88">
        <f>LOOKUP(C149,武将属性排列!$C$1:$C$255,武将属性排列!$G$1:$G$255)</f>
        <v>76</v>
      </c>
      <c r="Y149" s="88">
        <f>LOOKUP(C149,武将属性排列!$C$1:$C$255,武将属性排列!$I$1:$I$255)</f>
        <v>80</v>
      </c>
      <c r="Z149" s="93">
        <f>LOOKUP(C149,武将属性排列!$C$1:$C$255,武将属性排列!$K$1:$K$255)</f>
        <v>1</v>
      </c>
      <c r="AA149" s="93">
        <f t="shared" si="128"/>
        <v>0</v>
      </c>
      <c r="AB149" s="88">
        <f>LOOKUP(C149,武将属性排列!$C$1:$C$255,武将属性排列!$O$1:$O$255)</f>
        <v>80</v>
      </c>
      <c r="AC149" s="94">
        <f t="shared" si="127"/>
        <v>266204</v>
      </c>
      <c r="AD149" s="94" t="str">
        <f t="shared" si="109"/>
        <v>40FDC</v>
      </c>
      <c r="AE149" s="211"/>
      <c r="AF149" s="95">
        <f t="shared" si="129"/>
        <v>40</v>
      </c>
      <c r="AG149" s="99" t="str">
        <f t="shared" si="110"/>
        <v>4F</v>
      </c>
      <c r="AH149" s="99" t="str">
        <f t="shared" si="111"/>
        <v>39</v>
      </c>
      <c r="AI149" s="99" t="str">
        <f t="shared" si="112"/>
        <v>4C</v>
      </c>
      <c r="AJ149" s="84" t="str">
        <f t="shared" si="113"/>
        <v>00</v>
      </c>
      <c r="AK149" s="99" t="str">
        <f t="shared" si="114"/>
        <v>50</v>
      </c>
      <c r="AL149" s="101" t="str">
        <f t="shared" si="115"/>
        <v>水军</v>
      </c>
      <c r="AM149" s="102">
        <f t="shared" si="116"/>
        <v>1</v>
      </c>
      <c r="AN149" s="99" t="str">
        <f t="shared" si="117"/>
        <v>0</v>
      </c>
      <c r="AO149" s="108">
        <f t="shared" si="118"/>
        <v>0</v>
      </c>
      <c r="AP149" s="108">
        <f t="shared" si="119"/>
        <v>4</v>
      </c>
      <c r="AQ149" s="109">
        <f t="shared" si="120"/>
        <v>0</v>
      </c>
      <c r="AR149" s="110" t="str">
        <f t="shared" si="121"/>
        <v>50</v>
      </c>
      <c r="AS149" s="211"/>
      <c r="AT149" s="111">
        <v>81</v>
      </c>
      <c r="AU149" s="213"/>
      <c r="AV149" s="111">
        <v>14</v>
      </c>
      <c r="DD149" s="70" t="str">
        <f>LOOKUP(C149,全武将名字!$B$3:$B$257,全武将名字!$B$3:$B$257)</f>
        <v>俞通海</v>
      </c>
      <c r="DE149" s="70">
        <f t="shared" si="122"/>
        <v>1</v>
      </c>
    </row>
    <row r="150" spans="1:109">
      <c r="A150" s="59" t="str">
        <f t="shared" si="102"/>
        <v>92</v>
      </c>
      <c r="B150" s="19">
        <v>146</v>
      </c>
      <c r="C150" s="19" t="s">
        <v>890</v>
      </c>
      <c r="D150" s="67" t="str">
        <f t="shared" si="103"/>
        <v>2146</v>
      </c>
      <c r="E150" s="67">
        <f t="shared" si="123"/>
        <v>8518</v>
      </c>
      <c r="F150" s="67" t="str">
        <f t="shared" si="104"/>
        <v>94EA</v>
      </c>
      <c r="G150" s="67">
        <f t="shared" si="124"/>
        <v>38122</v>
      </c>
      <c r="H150" s="67" t="str">
        <f t="shared" si="105"/>
        <v>24DE</v>
      </c>
      <c r="I150" s="67">
        <f t="shared" si="125"/>
        <v>9438</v>
      </c>
      <c r="J150" s="79">
        <v>5</v>
      </c>
      <c r="K150" s="84" t="str">
        <f t="shared" si="106"/>
        <v>EA</v>
      </c>
      <c r="L150" s="79">
        <f t="shared" si="126"/>
        <v>234</v>
      </c>
      <c r="M150" s="84" t="str">
        <f t="shared" si="107"/>
        <v>94</v>
      </c>
      <c r="N150" s="79">
        <f t="shared" si="108"/>
        <v>148.9140625</v>
      </c>
      <c r="O150" s="211"/>
      <c r="P150" s="85">
        <f>LOOKUP(C150,全武将名字!$B$3:$B$257,全武将名字!$H$3:$H$257)</f>
        <v>99</v>
      </c>
      <c r="Q150" s="85">
        <f>LOOKUP(C150,全武将名字!$B$3:$B$257,全武将名字!$I$3:$I$257)</f>
        <v>74</v>
      </c>
      <c r="R150" s="85">
        <f>LOOKUP(C150,全武将名字!$B$3:$B$257,全武将名字!$J$3:$J$257)</f>
        <v>76</v>
      </c>
      <c r="S150" s="85" t="str">
        <f>LOOKUP(C150,全武将名字!$B$3:$B$257,全武将名字!$K$3:$K$257)</f>
        <v>FF</v>
      </c>
      <c r="T150" s="79" t="s">
        <v>83</v>
      </c>
      <c r="U150" s="87" t="str">
        <f>LOOKUP(C150,武将属性排列!$C$1:$C$255,武将属性排列!$D$1:$D$255)</f>
        <v>出仕</v>
      </c>
      <c r="V150" s="88">
        <f>LOOKUP(C150,武将属性排列!$C$1:$C$255,武将属性排列!$E$1:$E$255)</f>
        <v>46</v>
      </c>
      <c r="W150" s="88">
        <f>LOOKUP(C150,武将属性排列!$C$1:$C$255,武将属性排列!$F$1:$F$255)</f>
        <v>95</v>
      </c>
      <c r="X150" s="88">
        <f>LOOKUP(C150,武将属性排列!$C$1:$C$255,武将属性排列!$G$1:$G$255)</f>
        <v>28</v>
      </c>
      <c r="Y150" s="88">
        <f>LOOKUP(C150,武将属性排列!$C$1:$C$255,武将属性排列!$I$1:$I$255)</f>
        <v>80</v>
      </c>
      <c r="Z150" s="93">
        <f>LOOKUP(C150,武将属性排列!$C$1:$C$255,武将属性排列!$K$1:$K$255)</f>
        <v>0</v>
      </c>
      <c r="AA150" s="93">
        <f t="shared" si="128"/>
        <v>500</v>
      </c>
      <c r="AB150" s="88">
        <f>LOOKUP(C150,武将属性排列!$C$1:$C$255,武将属性排列!$O$1:$O$255)</f>
        <v>69</v>
      </c>
      <c r="AC150" s="94">
        <f t="shared" si="127"/>
        <v>266212</v>
      </c>
      <c r="AD150" s="94" t="str">
        <f t="shared" si="109"/>
        <v>40FE4</v>
      </c>
      <c r="AE150" s="211"/>
      <c r="AF150" s="95" t="str">
        <f t="shared" si="129"/>
        <v>00</v>
      </c>
      <c r="AG150" s="99" t="str">
        <f t="shared" si="110"/>
        <v>2E</v>
      </c>
      <c r="AH150" s="99" t="str">
        <f t="shared" si="111"/>
        <v>5F</v>
      </c>
      <c r="AI150" s="99" t="str">
        <f t="shared" si="112"/>
        <v>1C</v>
      </c>
      <c r="AJ150" s="84">
        <f t="shared" si="113"/>
        <v>50</v>
      </c>
      <c r="AK150" s="99" t="str">
        <f t="shared" si="114"/>
        <v>50</v>
      </c>
      <c r="AL150" s="101" t="str">
        <f t="shared" si="115"/>
        <v>平军</v>
      </c>
      <c r="AM150" s="102" t="str">
        <f t="shared" si="116"/>
        <v>0</v>
      </c>
      <c r="AN150" s="99" t="str">
        <f t="shared" si="117"/>
        <v>5</v>
      </c>
      <c r="AO150" s="108">
        <f t="shared" si="118"/>
        <v>0</v>
      </c>
      <c r="AP150" s="108">
        <f t="shared" si="119"/>
        <v>3</v>
      </c>
      <c r="AQ150" s="109">
        <f t="shared" si="120"/>
        <v>0</v>
      </c>
      <c r="AR150" s="110" t="str">
        <f t="shared" si="121"/>
        <v>45</v>
      </c>
      <c r="AS150" s="211"/>
      <c r="AT150" s="111">
        <v>81</v>
      </c>
      <c r="AU150" s="213"/>
      <c r="AV150" s="111">
        <v>28</v>
      </c>
      <c r="DD150" s="70" t="str">
        <f>LOOKUP(C150,全武将名字!$B$3:$B$257,全武将名字!$B$3:$B$257)</f>
        <v>宋濂</v>
      </c>
      <c r="DE150" s="70">
        <f t="shared" si="122"/>
        <v>1</v>
      </c>
    </row>
    <row r="151" spans="1:109">
      <c r="A151" s="59" t="str">
        <f t="shared" si="102"/>
        <v>93</v>
      </c>
      <c r="B151" s="19">
        <v>147</v>
      </c>
      <c r="C151" s="19" t="s">
        <v>901</v>
      </c>
      <c r="D151" s="67" t="str">
        <f t="shared" si="103"/>
        <v>2148</v>
      </c>
      <c r="E151" s="67">
        <f t="shared" si="123"/>
        <v>8520</v>
      </c>
      <c r="F151" s="67" t="str">
        <f t="shared" si="104"/>
        <v>94EF</v>
      </c>
      <c r="G151" s="67">
        <f t="shared" si="124"/>
        <v>38127</v>
      </c>
      <c r="H151" s="67" t="str">
        <f t="shared" si="105"/>
        <v>24E3</v>
      </c>
      <c r="I151" s="67">
        <f t="shared" si="125"/>
        <v>9443</v>
      </c>
      <c r="J151" s="79">
        <v>5</v>
      </c>
      <c r="K151" s="84" t="str">
        <f t="shared" si="106"/>
        <v>EF</v>
      </c>
      <c r="L151" s="79">
        <f t="shared" si="126"/>
        <v>239</v>
      </c>
      <c r="M151" s="84" t="str">
        <f t="shared" si="107"/>
        <v>94</v>
      </c>
      <c r="N151" s="79">
        <f t="shared" si="108"/>
        <v>148.93359375</v>
      </c>
      <c r="O151" s="211"/>
      <c r="P151" s="85" t="str">
        <f>LOOKUP(C151,全武将名字!$B$3:$B$257,全武将名字!$H$3:$H$257)</f>
        <v>FA</v>
      </c>
      <c r="Q151" s="85">
        <f>LOOKUP(C151,全武将名字!$B$3:$B$257,全武将名字!$I$3:$I$257)</f>
        <v>72</v>
      </c>
      <c r="R151" s="85">
        <f>LOOKUP(C151,全武将名字!$B$3:$B$257,全武将名字!$J$3:$J$257)</f>
        <v>54</v>
      </c>
      <c r="S151" s="85">
        <f>LOOKUP(C151,全武将名字!$B$3:$B$257,全武将名字!$K$3:$K$257)</f>
        <v>56</v>
      </c>
      <c r="T151" s="79" t="s">
        <v>83</v>
      </c>
      <c r="U151" s="87" t="str">
        <f>LOOKUP(C151,武将属性排列!$C$1:$C$255,武将属性排列!$D$1:$D$255)</f>
        <v>在野</v>
      </c>
      <c r="V151" s="88">
        <f>LOOKUP(C151,武将属性排列!$C$1:$C$255,武将属性排列!$E$1:$E$255)</f>
        <v>86</v>
      </c>
      <c r="W151" s="88">
        <f>LOOKUP(C151,武将属性排列!$C$1:$C$255,武将属性排列!$F$1:$F$255)</f>
        <v>70</v>
      </c>
      <c r="X151" s="88">
        <f>LOOKUP(C151,武将属性排列!$C$1:$C$255,武将属性排列!$G$1:$G$255)</f>
        <v>81</v>
      </c>
      <c r="Y151" s="88">
        <f>LOOKUP(C151,武将属性排列!$C$1:$C$255,武将属性排列!$I$1:$I$255)</f>
        <v>80</v>
      </c>
      <c r="Z151" s="93">
        <f>LOOKUP(C151,武将属性排列!$C$1:$C$255,武将属性排列!$K$1:$K$255)</f>
        <v>2</v>
      </c>
      <c r="AA151" s="93">
        <f t="shared" si="128"/>
        <v>0</v>
      </c>
      <c r="AB151" s="88">
        <f>LOOKUP(C151,武将属性排列!$C$1:$C$255,武将属性排列!$O$1:$O$255)</f>
        <v>38</v>
      </c>
      <c r="AC151" s="94">
        <f t="shared" si="127"/>
        <v>266220</v>
      </c>
      <c r="AD151" s="94" t="str">
        <f t="shared" si="109"/>
        <v>40FEC</v>
      </c>
      <c r="AE151" s="211"/>
      <c r="AF151" s="95">
        <f t="shared" si="129"/>
        <v>40</v>
      </c>
      <c r="AG151" s="99" t="str">
        <f t="shared" si="110"/>
        <v>56</v>
      </c>
      <c r="AH151" s="99" t="str">
        <f t="shared" si="111"/>
        <v>46</v>
      </c>
      <c r="AI151" s="99" t="str">
        <f t="shared" si="112"/>
        <v>51</v>
      </c>
      <c r="AJ151" s="84" t="str">
        <f t="shared" si="113"/>
        <v>00</v>
      </c>
      <c r="AK151" s="99" t="str">
        <f t="shared" si="114"/>
        <v>50</v>
      </c>
      <c r="AL151" s="101" t="str">
        <f t="shared" si="115"/>
        <v>山军</v>
      </c>
      <c r="AM151" s="102">
        <f t="shared" si="116"/>
        <v>2</v>
      </c>
      <c r="AN151" s="99" t="str">
        <f t="shared" si="117"/>
        <v>0</v>
      </c>
      <c r="AO151" s="108">
        <f t="shared" si="118"/>
        <v>0</v>
      </c>
      <c r="AP151" s="108">
        <f t="shared" si="119"/>
        <v>3</v>
      </c>
      <c r="AQ151" s="109">
        <f t="shared" si="120"/>
        <v>0</v>
      </c>
      <c r="AR151" s="110" t="str">
        <f t="shared" si="121"/>
        <v>26</v>
      </c>
      <c r="AS151" s="211"/>
      <c r="AT151" s="111">
        <v>82</v>
      </c>
      <c r="AU151" s="213"/>
      <c r="AV151" s="111">
        <v>0</v>
      </c>
      <c r="DD151" s="70" t="str">
        <f>LOOKUP(C151,全武将名字!$B$3:$B$257,全武将名字!$B$3:$B$257)</f>
        <v>脱彦迪</v>
      </c>
      <c r="DE151" s="70">
        <f t="shared" si="122"/>
        <v>1</v>
      </c>
    </row>
    <row r="152" spans="1:109">
      <c r="A152" s="59" t="str">
        <f t="shared" si="102"/>
        <v>94</v>
      </c>
      <c r="B152" s="19">
        <v>148</v>
      </c>
      <c r="C152" s="19" t="s">
        <v>843</v>
      </c>
      <c r="D152" s="67" t="str">
        <f t="shared" si="103"/>
        <v>214A</v>
      </c>
      <c r="E152" s="67">
        <f t="shared" si="123"/>
        <v>8522</v>
      </c>
      <c r="F152" s="67" t="str">
        <f t="shared" si="104"/>
        <v>94F4</v>
      </c>
      <c r="G152" s="67">
        <f t="shared" si="124"/>
        <v>38132</v>
      </c>
      <c r="H152" s="67" t="str">
        <f t="shared" si="105"/>
        <v>24E8</v>
      </c>
      <c r="I152" s="67">
        <f t="shared" si="125"/>
        <v>9448</v>
      </c>
      <c r="J152" s="79">
        <v>5</v>
      </c>
      <c r="K152" s="84" t="str">
        <f t="shared" si="106"/>
        <v>F4</v>
      </c>
      <c r="L152" s="79">
        <f t="shared" si="126"/>
        <v>244</v>
      </c>
      <c r="M152" s="84" t="str">
        <f t="shared" si="107"/>
        <v>94</v>
      </c>
      <c r="N152" s="79">
        <f t="shared" si="108"/>
        <v>148.953125</v>
      </c>
      <c r="O152" s="211"/>
      <c r="P152" s="85" t="str">
        <f>LOOKUP(C152,全武将名字!$B$3:$B$257,全武将名字!$H$3:$H$257)</f>
        <v>FC</v>
      </c>
      <c r="Q152" s="85" t="str">
        <f>LOOKUP(C152,全武将名字!$B$3:$B$257,全武将名字!$I$3:$I$257)</f>
        <v>5A</v>
      </c>
      <c r="R152" s="85">
        <f>LOOKUP(C152,全武将名字!$B$3:$B$257,全武将名字!$J$3:$J$257)</f>
        <v>78</v>
      </c>
      <c r="S152" s="85" t="str">
        <f>LOOKUP(C152,全武将名字!$B$3:$B$257,全武将名字!$K$3:$K$257)</f>
        <v>FF</v>
      </c>
      <c r="T152" s="79" t="s">
        <v>83</v>
      </c>
      <c r="U152" s="87" t="str">
        <f>LOOKUP(C152,武将属性排列!$C$1:$C$255,武将属性排列!$D$1:$D$255)</f>
        <v>在野</v>
      </c>
      <c r="V152" s="88">
        <f>LOOKUP(C152,武将属性排列!$C$1:$C$255,武将属性排列!$E$1:$E$255)</f>
        <v>82</v>
      </c>
      <c r="W152" s="88">
        <f>LOOKUP(C152,武将属性排列!$C$1:$C$255,武将属性排列!$F$1:$F$255)</f>
        <v>62</v>
      </c>
      <c r="X152" s="88">
        <f>LOOKUP(C152,武将属性排列!$C$1:$C$255,武将属性排列!$G$1:$G$255)</f>
        <v>75</v>
      </c>
      <c r="Y152" s="88">
        <f>LOOKUP(C152,武将属性排列!$C$1:$C$255,武将属性排列!$I$1:$I$255)</f>
        <v>80</v>
      </c>
      <c r="Z152" s="93">
        <f>LOOKUP(C152,武将属性排列!$C$1:$C$255,武将属性排列!$K$1:$K$255)</f>
        <v>0</v>
      </c>
      <c r="AA152" s="93">
        <f t="shared" si="128"/>
        <v>0</v>
      </c>
      <c r="AB152" s="88">
        <f>LOOKUP(C152,武将属性排列!$C$1:$C$255,武将属性排列!$O$1:$O$255)</f>
        <v>72</v>
      </c>
      <c r="AC152" s="94">
        <f t="shared" si="127"/>
        <v>266228</v>
      </c>
      <c r="AD152" s="94" t="str">
        <f t="shared" si="109"/>
        <v>40FF4</v>
      </c>
      <c r="AE152" s="211"/>
      <c r="AF152" s="95">
        <f t="shared" si="129"/>
        <v>40</v>
      </c>
      <c r="AG152" s="99" t="str">
        <f t="shared" si="110"/>
        <v>52</v>
      </c>
      <c r="AH152" s="99" t="str">
        <f t="shared" si="111"/>
        <v>3E</v>
      </c>
      <c r="AI152" s="99" t="str">
        <f t="shared" si="112"/>
        <v>4B</v>
      </c>
      <c r="AJ152" s="84" t="str">
        <f t="shared" si="113"/>
        <v>00</v>
      </c>
      <c r="AK152" s="99" t="str">
        <f t="shared" si="114"/>
        <v>50</v>
      </c>
      <c r="AL152" s="101" t="str">
        <f t="shared" si="115"/>
        <v>平军</v>
      </c>
      <c r="AM152" s="102" t="str">
        <f t="shared" si="116"/>
        <v>0</v>
      </c>
      <c r="AN152" s="99" t="str">
        <f t="shared" si="117"/>
        <v>0</v>
      </c>
      <c r="AO152" s="108">
        <f t="shared" si="118"/>
        <v>0</v>
      </c>
      <c r="AP152" s="108">
        <f t="shared" si="119"/>
        <v>4</v>
      </c>
      <c r="AQ152" s="109">
        <f t="shared" si="120"/>
        <v>0</v>
      </c>
      <c r="AR152" s="110" t="str">
        <f t="shared" si="121"/>
        <v>48</v>
      </c>
      <c r="AS152" s="211"/>
      <c r="AT152" s="111">
        <v>82</v>
      </c>
      <c r="AU152" s="213"/>
      <c r="AV152" s="111">
        <v>14</v>
      </c>
      <c r="DD152" s="70" t="str">
        <f>LOOKUP(C152,全武将名字!$B$3:$B$257,全武将名字!$B$3:$B$257)</f>
        <v>梁云</v>
      </c>
      <c r="DE152" s="70">
        <f t="shared" si="122"/>
        <v>1</v>
      </c>
    </row>
    <row r="153" spans="1:109">
      <c r="A153" s="59" t="str">
        <f t="shared" si="102"/>
        <v>95</v>
      </c>
      <c r="B153" s="19">
        <v>149</v>
      </c>
      <c r="C153" s="19" t="s">
        <v>829</v>
      </c>
      <c r="D153" s="67" t="str">
        <f t="shared" si="103"/>
        <v>214C</v>
      </c>
      <c r="E153" s="67">
        <f t="shared" si="123"/>
        <v>8524</v>
      </c>
      <c r="F153" s="67" t="str">
        <f t="shared" si="104"/>
        <v>94F9</v>
      </c>
      <c r="G153" s="67">
        <f t="shared" si="124"/>
        <v>38137</v>
      </c>
      <c r="H153" s="67" t="str">
        <f t="shared" si="105"/>
        <v>24ED</v>
      </c>
      <c r="I153" s="67">
        <f t="shared" si="125"/>
        <v>9453</v>
      </c>
      <c r="J153" s="79">
        <v>5</v>
      </c>
      <c r="K153" s="84" t="str">
        <f t="shared" si="106"/>
        <v>F9</v>
      </c>
      <c r="L153" s="79">
        <f t="shared" si="126"/>
        <v>249</v>
      </c>
      <c r="M153" s="84" t="str">
        <f t="shared" si="107"/>
        <v>94</v>
      </c>
      <c r="N153" s="79">
        <f t="shared" si="108"/>
        <v>148.97265625</v>
      </c>
      <c r="O153" s="211"/>
      <c r="P153" s="85">
        <f>LOOKUP(C153,全武将名字!$B$3:$B$257,全武将名字!$H$3:$H$257)</f>
        <v>90</v>
      </c>
      <c r="Q153" s="85">
        <f>LOOKUP(C153,全武将名字!$B$3:$B$257,全武将名字!$I$3:$I$257)</f>
        <v>76</v>
      </c>
      <c r="R153" s="85">
        <f>LOOKUP(C153,全武将名字!$B$3:$B$257,全武将名字!$J$3:$J$257)</f>
        <v>58</v>
      </c>
      <c r="S153" s="85" t="str">
        <f>LOOKUP(C153,全武将名字!$B$3:$B$257,全武将名字!$K$3:$K$257)</f>
        <v>FF</v>
      </c>
      <c r="T153" s="79" t="s">
        <v>83</v>
      </c>
      <c r="U153" s="87" t="str">
        <f>LOOKUP(C153,武将属性排列!$C$1:$C$255,武将属性排列!$D$1:$D$255)</f>
        <v>在野</v>
      </c>
      <c r="V153" s="88">
        <f>LOOKUP(C153,武将属性排列!$C$1:$C$255,武将属性排列!$E$1:$E$255)</f>
        <v>60</v>
      </c>
      <c r="W153" s="88">
        <f>LOOKUP(C153,武将属性排列!$C$1:$C$255,武将属性排列!$F$1:$F$255)</f>
        <v>90</v>
      </c>
      <c r="X153" s="88">
        <f>LOOKUP(C153,武将属性排列!$C$1:$C$255,武将属性排列!$G$1:$G$255)</f>
        <v>54</v>
      </c>
      <c r="Y153" s="88">
        <f>LOOKUP(C153,武将属性排列!$C$1:$C$255,武将属性排列!$I$1:$I$255)</f>
        <v>80</v>
      </c>
      <c r="Z153" s="93">
        <f>LOOKUP(C153,武将属性排列!$C$1:$C$255,武将属性排列!$K$1:$K$255)</f>
        <v>0</v>
      </c>
      <c r="AA153" s="93">
        <f t="shared" si="128"/>
        <v>0</v>
      </c>
      <c r="AB153" s="88">
        <f>LOOKUP(C153,武将属性排列!$C$1:$C$255,武将属性排列!$O$1:$O$255)</f>
        <v>67</v>
      </c>
      <c r="AC153" s="94">
        <f t="shared" si="127"/>
        <v>266236</v>
      </c>
      <c r="AD153" s="94" t="str">
        <f t="shared" si="109"/>
        <v>40FFC</v>
      </c>
      <c r="AE153" s="211"/>
      <c r="AF153" s="95">
        <f t="shared" si="129"/>
        <v>40</v>
      </c>
      <c r="AG153" s="99" t="str">
        <f t="shared" si="110"/>
        <v>3C</v>
      </c>
      <c r="AH153" s="99" t="str">
        <f t="shared" si="111"/>
        <v>5A</v>
      </c>
      <c r="AI153" s="99" t="str">
        <f t="shared" si="112"/>
        <v>36</v>
      </c>
      <c r="AJ153" s="84" t="str">
        <f t="shared" si="113"/>
        <v>00</v>
      </c>
      <c r="AK153" s="99" t="str">
        <f t="shared" si="114"/>
        <v>50</v>
      </c>
      <c r="AL153" s="101" t="str">
        <f t="shared" si="115"/>
        <v>平军</v>
      </c>
      <c r="AM153" s="102" t="str">
        <f t="shared" si="116"/>
        <v>0</v>
      </c>
      <c r="AN153" s="99" t="str">
        <f t="shared" si="117"/>
        <v>0</v>
      </c>
      <c r="AO153" s="108">
        <f t="shared" si="118"/>
        <v>0</v>
      </c>
      <c r="AP153" s="108">
        <f t="shared" si="119"/>
        <v>4</v>
      </c>
      <c r="AQ153" s="109">
        <f t="shared" si="120"/>
        <v>0</v>
      </c>
      <c r="AR153" s="110" t="str">
        <f t="shared" si="121"/>
        <v>43</v>
      </c>
      <c r="AS153" s="211"/>
      <c r="AT153" s="111">
        <v>82</v>
      </c>
      <c r="AU153" s="213"/>
      <c r="AV153" s="111">
        <v>28</v>
      </c>
      <c r="DD153" s="70" t="str">
        <f>LOOKUP(C153,全武将名字!$B$3:$B$257,全武将名字!$B$3:$B$257)</f>
        <v>解观</v>
      </c>
      <c r="DE153" s="70">
        <f t="shared" si="122"/>
        <v>1</v>
      </c>
    </row>
    <row r="154" spans="1:109">
      <c r="A154" s="59" t="str">
        <f t="shared" si="102"/>
        <v>96</v>
      </c>
      <c r="B154" s="19">
        <v>150</v>
      </c>
      <c r="C154" s="19" t="s">
        <v>790</v>
      </c>
      <c r="D154" s="67" t="str">
        <f t="shared" si="103"/>
        <v>214E</v>
      </c>
      <c r="E154" s="67">
        <f t="shared" si="123"/>
        <v>8526</v>
      </c>
      <c r="F154" s="67" t="str">
        <f t="shared" si="104"/>
        <v>94FE</v>
      </c>
      <c r="G154" s="67">
        <f t="shared" si="124"/>
        <v>38142</v>
      </c>
      <c r="H154" s="67" t="str">
        <f t="shared" si="105"/>
        <v>24F2</v>
      </c>
      <c r="I154" s="67">
        <f t="shared" si="125"/>
        <v>9458</v>
      </c>
      <c r="J154" s="79">
        <v>5</v>
      </c>
      <c r="K154" s="84" t="str">
        <f t="shared" si="106"/>
        <v>FE</v>
      </c>
      <c r="L154" s="79">
        <f t="shared" si="126"/>
        <v>254</v>
      </c>
      <c r="M154" s="84" t="str">
        <f t="shared" si="107"/>
        <v>94</v>
      </c>
      <c r="N154" s="79">
        <f t="shared" si="108"/>
        <v>148.9921875</v>
      </c>
      <c r="O154" s="211"/>
      <c r="P154" s="85" t="str">
        <f>LOOKUP(C154,全武将名字!$B$3:$B$257,全武将名字!$H$3:$H$257)</f>
        <v>8B</v>
      </c>
      <c r="Q154" s="85" t="str">
        <f>LOOKUP(C154,全武将名字!$B$3:$B$257,全武将名字!$I$3:$I$257)</f>
        <v>7A</v>
      </c>
      <c r="R154" s="85">
        <f>LOOKUP(C154,全武将名字!$B$3:$B$257,全武将名字!$J$3:$J$257)</f>
        <v>72</v>
      </c>
      <c r="S154" s="85" t="str">
        <f>LOOKUP(C154,全武将名字!$B$3:$B$257,全武将名字!$K$3:$K$257)</f>
        <v>5C</v>
      </c>
      <c r="T154" s="79" t="s">
        <v>83</v>
      </c>
      <c r="U154" s="87" t="str">
        <f>LOOKUP(C154,武将属性排列!$C$1:$C$255,武将属性排列!$D$1:$D$255)</f>
        <v>出仕</v>
      </c>
      <c r="V154" s="88">
        <f>LOOKUP(C154,武将属性排列!$C$1:$C$255,武将属性排列!$E$1:$E$255)</f>
        <v>87</v>
      </c>
      <c r="W154" s="88">
        <f>LOOKUP(C154,武将属性排列!$C$1:$C$255,武将属性排列!$F$1:$F$255)</f>
        <v>85</v>
      </c>
      <c r="X154" s="88">
        <f>LOOKUP(C154,武将属性排列!$C$1:$C$255,武将属性排列!$G$1:$G$255)</f>
        <v>85</v>
      </c>
      <c r="Y154" s="88">
        <f>LOOKUP(C154,武将属性排列!$C$1:$C$255,武将属性排列!$I$1:$I$255)</f>
        <v>80</v>
      </c>
      <c r="Z154" s="93">
        <f>LOOKUP(C154,武将属性排列!$C$1:$C$255,武将属性排列!$K$1:$K$255)</f>
        <v>1</v>
      </c>
      <c r="AA154" s="93">
        <f t="shared" si="128"/>
        <v>500</v>
      </c>
      <c r="AB154" s="88">
        <f>LOOKUP(C154,武将属性排列!$C$1:$C$255,武将属性排列!$O$1:$O$255)</f>
        <v>20</v>
      </c>
      <c r="AC154" s="94">
        <f t="shared" si="127"/>
        <v>266244</v>
      </c>
      <c r="AD154" s="94" t="str">
        <f t="shared" si="109"/>
        <v>41004</v>
      </c>
      <c r="AE154" s="211"/>
      <c r="AF154" s="95" t="str">
        <f t="shared" si="129"/>
        <v>00</v>
      </c>
      <c r="AG154" s="99" t="str">
        <f t="shared" si="110"/>
        <v>57</v>
      </c>
      <c r="AH154" s="99" t="str">
        <f t="shared" si="111"/>
        <v>55</v>
      </c>
      <c r="AI154" s="99" t="str">
        <f t="shared" si="112"/>
        <v>55</v>
      </c>
      <c r="AJ154" s="84">
        <f t="shared" si="113"/>
        <v>20</v>
      </c>
      <c r="AK154" s="99" t="str">
        <f t="shared" si="114"/>
        <v>50</v>
      </c>
      <c r="AL154" s="101" t="str">
        <f t="shared" si="115"/>
        <v>水军</v>
      </c>
      <c r="AM154" s="102" t="str">
        <f t="shared" si="116"/>
        <v>1</v>
      </c>
      <c r="AN154" s="99" t="str">
        <f t="shared" si="117"/>
        <v>5</v>
      </c>
      <c r="AO154" s="108">
        <f t="shared" si="118"/>
        <v>0</v>
      </c>
      <c r="AP154" s="108">
        <f t="shared" si="119"/>
        <v>3</v>
      </c>
      <c r="AQ154" s="109">
        <f t="shared" si="120"/>
        <v>3</v>
      </c>
      <c r="AR154" s="110" t="str">
        <f t="shared" si="121"/>
        <v>14</v>
      </c>
      <c r="AS154" s="211"/>
      <c r="AT154" s="111" t="s">
        <v>313</v>
      </c>
      <c r="AU154" s="213"/>
      <c r="AV154" s="111">
        <v>0</v>
      </c>
      <c r="DD154" s="70" t="str">
        <f>LOOKUP(C154,全武将名字!$B$3:$B$257,全武将名字!$B$3:$B$257)</f>
        <v>冯国用</v>
      </c>
      <c r="DE154" s="70">
        <f t="shared" si="122"/>
        <v>1</v>
      </c>
    </row>
    <row r="155" spans="1:109">
      <c r="A155" s="59" t="str">
        <f t="shared" si="102"/>
        <v>97</v>
      </c>
      <c r="B155" s="19">
        <v>151</v>
      </c>
      <c r="C155" s="19" t="s">
        <v>860</v>
      </c>
      <c r="D155" s="67" t="str">
        <f t="shared" si="103"/>
        <v>2150</v>
      </c>
      <c r="E155" s="67">
        <f t="shared" si="123"/>
        <v>8528</v>
      </c>
      <c r="F155" s="67" t="str">
        <f t="shared" si="104"/>
        <v>9503</v>
      </c>
      <c r="G155" s="67">
        <f t="shared" si="124"/>
        <v>38147</v>
      </c>
      <c r="H155" s="67" t="str">
        <f t="shared" si="105"/>
        <v>24F7</v>
      </c>
      <c r="I155" s="67">
        <f t="shared" si="125"/>
        <v>9463</v>
      </c>
      <c r="J155" s="79">
        <v>5</v>
      </c>
      <c r="K155" s="84" t="str">
        <f t="shared" si="106"/>
        <v>03</v>
      </c>
      <c r="L155" s="79">
        <f t="shared" si="126"/>
        <v>3</v>
      </c>
      <c r="M155" s="84" t="str">
        <f t="shared" si="107"/>
        <v>95</v>
      </c>
      <c r="N155" s="79">
        <f t="shared" si="108"/>
        <v>149.01171875</v>
      </c>
      <c r="O155" s="211"/>
      <c r="P155" s="85">
        <f>LOOKUP(C155,全武将名字!$B$3:$B$257,全武将名字!$H$3:$H$257)</f>
        <v>93</v>
      </c>
      <c r="Q155" s="85">
        <f>LOOKUP(C155,全武将名字!$B$3:$B$257,全武将名字!$I$3:$I$257)</f>
        <v>54</v>
      </c>
      <c r="R155" s="85">
        <f>LOOKUP(C155,全武将名字!$B$3:$B$257,全武将名字!$J$3:$J$257)</f>
        <v>74</v>
      </c>
      <c r="S155" s="85">
        <f>LOOKUP(C155,全武将名字!$B$3:$B$257,全武将名字!$K$3:$K$257)</f>
        <v>76</v>
      </c>
      <c r="T155" s="79" t="s">
        <v>83</v>
      </c>
      <c r="U155" s="87" t="str">
        <f>LOOKUP(C155,武将属性排列!$C$1:$C$255,武将属性排列!$D$1:$D$255)</f>
        <v>在野</v>
      </c>
      <c r="V155" s="88">
        <f>LOOKUP(C155,武将属性排列!$C$1:$C$255,武将属性排列!$E$1:$E$255)</f>
        <v>65</v>
      </c>
      <c r="W155" s="88">
        <f>LOOKUP(C155,武将属性排列!$C$1:$C$255,武将属性排列!$F$1:$F$255)</f>
        <v>98</v>
      </c>
      <c r="X155" s="88">
        <f>LOOKUP(C155,武将属性排列!$C$1:$C$255,武将属性排列!$G$1:$G$255)</f>
        <v>35</v>
      </c>
      <c r="Y155" s="88">
        <f>LOOKUP(C155,武将属性排列!$C$1:$C$255,武将属性排列!$I$1:$I$255)</f>
        <v>80</v>
      </c>
      <c r="Z155" s="93">
        <f>LOOKUP(C155,武将属性排列!$C$1:$C$255,武将属性排列!$K$1:$K$255)</f>
        <v>0</v>
      </c>
      <c r="AA155" s="93">
        <f t="shared" si="128"/>
        <v>0</v>
      </c>
      <c r="AB155" s="88">
        <f>LOOKUP(C155,武将属性排列!$C$1:$C$255,武将属性排列!$O$1:$O$255)</f>
        <v>74</v>
      </c>
      <c r="AC155" s="94">
        <f t="shared" si="127"/>
        <v>266252</v>
      </c>
      <c r="AD155" s="94" t="str">
        <f t="shared" si="109"/>
        <v>4100C</v>
      </c>
      <c r="AE155" s="211"/>
      <c r="AF155" s="95">
        <f t="shared" si="129"/>
        <v>40</v>
      </c>
      <c r="AG155" s="99" t="str">
        <f t="shared" si="110"/>
        <v>41</v>
      </c>
      <c r="AH155" s="99" t="str">
        <f t="shared" si="111"/>
        <v>62</v>
      </c>
      <c r="AI155" s="99" t="str">
        <f t="shared" si="112"/>
        <v>23</v>
      </c>
      <c r="AJ155" s="84" t="str">
        <f t="shared" si="113"/>
        <v>00</v>
      </c>
      <c r="AK155" s="99" t="str">
        <f t="shared" si="114"/>
        <v>50</v>
      </c>
      <c r="AL155" s="101" t="str">
        <f t="shared" si="115"/>
        <v>平军</v>
      </c>
      <c r="AM155" s="102" t="str">
        <f t="shared" si="116"/>
        <v>0</v>
      </c>
      <c r="AN155" s="99" t="str">
        <f t="shared" si="117"/>
        <v>0</v>
      </c>
      <c r="AO155" s="108">
        <f t="shared" si="118"/>
        <v>0</v>
      </c>
      <c r="AP155" s="108">
        <f t="shared" si="119"/>
        <v>4</v>
      </c>
      <c r="AQ155" s="109">
        <f t="shared" si="120"/>
        <v>0</v>
      </c>
      <c r="AR155" s="110" t="str">
        <f t="shared" si="121"/>
        <v>4A</v>
      </c>
      <c r="AS155" s="211"/>
      <c r="AT155" s="111" t="s">
        <v>313</v>
      </c>
      <c r="AU155" s="213"/>
      <c r="AV155" s="111">
        <v>14</v>
      </c>
      <c r="DD155" s="70" t="str">
        <f>LOOKUP(C155,全武将名字!$B$3:$B$257,全武将名字!$B$3:$B$257)</f>
        <v>罗贯中</v>
      </c>
      <c r="DE155" s="70">
        <f t="shared" si="122"/>
        <v>1</v>
      </c>
    </row>
    <row r="156" spans="1:109">
      <c r="A156" s="59" t="str">
        <f t="shared" si="102"/>
        <v>98</v>
      </c>
      <c r="B156" s="19">
        <v>152</v>
      </c>
      <c r="C156" s="19" t="s">
        <v>902</v>
      </c>
      <c r="D156" s="67" t="str">
        <f t="shared" si="103"/>
        <v>2152</v>
      </c>
      <c r="E156" s="67">
        <f t="shared" si="123"/>
        <v>8530</v>
      </c>
      <c r="F156" s="67" t="str">
        <f t="shared" si="104"/>
        <v>9508</v>
      </c>
      <c r="G156" s="67">
        <f t="shared" si="124"/>
        <v>38152</v>
      </c>
      <c r="H156" s="67" t="str">
        <f t="shared" si="105"/>
        <v>24FC</v>
      </c>
      <c r="I156" s="67">
        <f t="shared" si="125"/>
        <v>9468</v>
      </c>
      <c r="J156" s="79">
        <v>5</v>
      </c>
      <c r="K156" s="84" t="str">
        <f t="shared" si="106"/>
        <v>08</v>
      </c>
      <c r="L156" s="79">
        <f t="shared" si="126"/>
        <v>8</v>
      </c>
      <c r="M156" s="84" t="str">
        <f t="shared" si="107"/>
        <v>95</v>
      </c>
      <c r="N156" s="79">
        <f t="shared" si="108"/>
        <v>149.03125</v>
      </c>
      <c r="O156" s="211"/>
      <c r="P156" s="85" t="str">
        <f>LOOKUP(C156,全武将名字!$B$3:$B$257,全武将名字!$H$3:$H$257)</f>
        <v>FC</v>
      </c>
      <c r="Q156" s="85" t="str">
        <f>LOOKUP(C156,全武将名字!$B$3:$B$257,全武将名字!$I$3:$I$257)</f>
        <v>5E</v>
      </c>
      <c r="R156" s="85" t="str">
        <f>LOOKUP(C156,全武将名字!$B$3:$B$257,全武将名字!$J$3:$J$257)</f>
        <v>7C</v>
      </c>
      <c r="S156" s="85" t="str">
        <f>LOOKUP(C156,全武将名字!$B$3:$B$257,全武将名字!$K$3:$K$257)</f>
        <v>FF</v>
      </c>
      <c r="T156" s="79" t="s">
        <v>83</v>
      </c>
      <c r="U156" s="87" t="str">
        <f>LOOKUP(C156,武将属性排列!$C$1:$C$255,武将属性排列!$D$1:$D$255)</f>
        <v>在野</v>
      </c>
      <c r="V156" s="88">
        <f>LOOKUP(C156,武将属性排列!$C$1:$C$255,武将属性排列!$E$1:$E$255)</f>
        <v>61</v>
      </c>
      <c r="W156" s="88">
        <f>LOOKUP(C156,武将属性排列!$C$1:$C$255,武将属性排列!$F$1:$F$255)</f>
        <v>38</v>
      </c>
      <c r="X156" s="88">
        <f>LOOKUP(C156,武将属性排列!$C$1:$C$255,武将属性排列!$G$1:$G$255)</f>
        <v>42</v>
      </c>
      <c r="Y156" s="88">
        <f>LOOKUP(C156,武将属性排列!$C$1:$C$255,武将属性排列!$I$1:$I$255)</f>
        <v>79</v>
      </c>
      <c r="Z156" s="93">
        <f>LOOKUP(C156,武将属性排列!$C$1:$C$255,武将属性排列!$K$1:$K$255)</f>
        <v>0</v>
      </c>
      <c r="AA156" s="93">
        <f t="shared" si="128"/>
        <v>0</v>
      </c>
      <c r="AB156" s="88">
        <f>LOOKUP(C156,武将属性排列!$C$1:$C$255,武将属性排列!$O$1:$O$255)</f>
        <v>91</v>
      </c>
      <c r="AC156" s="94">
        <f t="shared" si="127"/>
        <v>266260</v>
      </c>
      <c r="AD156" s="94" t="str">
        <f t="shared" si="109"/>
        <v>41014</v>
      </c>
      <c r="AE156" s="211"/>
      <c r="AF156" s="95">
        <f t="shared" si="129"/>
        <v>40</v>
      </c>
      <c r="AG156" s="99" t="str">
        <f t="shared" si="110"/>
        <v>3D</v>
      </c>
      <c r="AH156" s="99" t="str">
        <f t="shared" si="111"/>
        <v>26</v>
      </c>
      <c r="AI156" s="99" t="str">
        <f t="shared" si="112"/>
        <v>2A</v>
      </c>
      <c r="AJ156" s="84" t="str">
        <f t="shared" si="113"/>
        <v>00</v>
      </c>
      <c r="AK156" s="99" t="str">
        <f t="shared" si="114"/>
        <v>4F</v>
      </c>
      <c r="AL156" s="101" t="str">
        <f t="shared" si="115"/>
        <v>平军</v>
      </c>
      <c r="AM156" s="102" t="str">
        <f t="shared" si="116"/>
        <v>0</v>
      </c>
      <c r="AN156" s="99" t="str">
        <f t="shared" si="117"/>
        <v>0</v>
      </c>
      <c r="AO156" s="108">
        <f t="shared" si="118"/>
        <v>0</v>
      </c>
      <c r="AP156" s="108">
        <f t="shared" si="119"/>
        <v>3</v>
      </c>
      <c r="AQ156" s="109">
        <f t="shared" si="120"/>
        <v>0</v>
      </c>
      <c r="AR156" s="110" t="str">
        <f t="shared" si="121"/>
        <v>5B</v>
      </c>
      <c r="AS156" s="211"/>
      <c r="AT156" s="111" t="s">
        <v>313</v>
      </c>
      <c r="AU156" s="213"/>
      <c r="AV156" s="111">
        <v>28</v>
      </c>
      <c r="DD156" s="70" t="str">
        <f>LOOKUP(C156,全武将名字!$B$3:$B$257,全武将名字!$B$3:$B$257)</f>
        <v>万胜</v>
      </c>
      <c r="DE156" s="70">
        <f t="shared" si="122"/>
        <v>1</v>
      </c>
    </row>
    <row r="157" spans="1:109">
      <c r="A157" s="59" t="str">
        <f t="shared" si="102"/>
        <v>99</v>
      </c>
      <c r="B157" s="19">
        <v>153</v>
      </c>
      <c r="C157" s="19" t="s">
        <v>876</v>
      </c>
      <c r="D157" s="67" t="str">
        <f t="shared" si="103"/>
        <v>2154</v>
      </c>
      <c r="E157" s="67">
        <f t="shared" si="123"/>
        <v>8532</v>
      </c>
      <c r="F157" s="67" t="str">
        <f t="shared" si="104"/>
        <v>950D</v>
      </c>
      <c r="G157" s="67">
        <f t="shared" si="124"/>
        <v>38157</v>
      </c>
      <c r="H157" s="67" t="str">
        <f t="shared" si="105"/>
        <v>2501</v>
      </c>
      <c r="I157" s="67">
        <f t="shared" si="125"/>
        <v>9473</v>
      </c>
      <c r="J157" s="79">
        <v>5</v>
      </c>
      <c r="K157" s="84" t="str">
        <f t="shared" si="106"/>
        <v>0D</v>
      </c>
      <c r="L157" s="79">
        <f t="shared" si="126"/>
        <v>13</v>
      </c>
      <c r="M157" s="84" t="str">
        <f t="shared" si="107"/>
        <v>95</v>
      </c>
      <c r="N157" s="79">
        <f t="shared" si="108"/>
        <v>149.05078125</v>
      </c>
      <c r="O157" s="211"/>
      <c r="P157" s="85">
        <f>LOOKUP(C157,全武将名字!$B$3:$B$257,全武将名字!$H$3:$H$257)</f>
        <v>96</v>
      </c>
      <c r="Q157" s="85">
        <f>LOOKUP(C157,全武将名字!$B$3:$B$257,全武将名字!$I$3:$I$257)</f>
        <v>54</v>
      </c>
      <c r="R157" s="85">
        <f>LOOKUP(C157,全武将名字!$B$3:$B$257,全武将名字!$J$3:$J$257)</f>
        <v>56</v>
      </c>
      <c r="S157" s="85">
        <f>LOOKUP(C157,全武将名字!$B$3:$B$257,全武将名字!$K$3:$K$257)</f>
        <v>74</v>
      </c>
      <c r="T157" s="79" t="s">
        <v>83</v>
      </c>
      <c r="U157" s="87" t="str">
        <f>LOOKUP(C157,武将属性排列!$C$1:$C$255,武将属性排列!$D$1:$D$255)</f>
        <v>在野</v>
      </c>
      <c r="V157" s="88">
        <f>LOOKUP(C157,武将属性排列!$C$1:$C$255,武将属性排列!$E$1:$E$255)</f>
        <v>67</v>
      </c>
      <c r="W157" s="88">
        <f>LOOKUP(C157,武将属性排列!$C$1:$C$255,武将属性排列!$F$1:$F$255)</f>
        <v>92</v>
      </c>
      <c r="X157" s="88">
        <f>LOOKUP(C157,武将属性排列!$C$1:$C$255,武将属性排列!$G$1:$G$255)</f>
        <v>35</v>
      </c>
      <c r="Y157" s="88">
        <f>LOOKUP(C157,武将属性排列!$C$1:$C$255,武将属性排列!$I$1:$I$255)</f>
        <v>79</v>
      </c>
      <c r="Z157" s="93">
        <f>LOOKUP(C157,武将属性排列!$C$1:$C$255,武将属性排列!$K$1:$K$255)</f>
        <v>0</v>
      </c>
      <c r="AA157" s="93">
        <f t="shared" si="128"/>
        <v>0</v>
      </c>
      <c r="AB157" s="88">
        <f>LOOKUP(C157,武将属性排列!$C$1:$C$255,武将属性排列!$O$1:$O$255)</f>
        <v>71</v>
      </c>
      <c r="AC157" s="94">
        <f t="shared" si="127"/>
        <v>266268</v>
      </c>
      <c r="AD157" s="94" t="str">
        <f t="shared" si="109"/>
        <v>4101C</v>
      </c>
      <c r="AE157" s="211"/>
      <c r="AF157" s="95">
        <f t="shared" si="129"/>
        <v>40</v>
      </c>
      <c r="AG157" s="99" t="str">
        <f t="shared" si="110"/>
        <v>43</v>
      </c>
      <c r="AH157" s="99" t="str">
        <f t="shared" si="111"/>
        <v>5C</v>
      </c>
      <c r="AI157" s="99" t="str">
        <f t="shared" si="112"/>
        <v>23</v>
      </c>
      <c r="AJ157" s="84" t="str">
        <f t="shared" si="113"/>
        <v>00</v>
      </c>
      <c r="AK157" s="99" t="str">
        <f t="shared" si="114"/>
        <v>4F</v>
      </c>
      <c r="AL157" s="101" t="str">
        <f t="shared" si="115"/>
        <v>平军</v>
      </c>
      <c r="AM157" s="102" t="str">
        <f t="shared" si="116"/>
        <v>0</v>
      </c>
      <c r="AN157" s="99" t="str">
        <f t="shared" si="117"/>
        <v>0</v>
      </c>
      <c r="AO157" s="108">
        <f t="shared" si="118"/>
        <v>0</v>
      </c>
      <c r="AP157" s="108">
        <f t="shared" si="119"/>
        <v>4</v>
      </c>
      <c r="AQ157" s="109">
        <f t="shared" si="120"/>
        <v>0</v>
      </c>
      <c r="AR157" s="110" t="str">
        <f t="shared" si="121"/>
        <v>47</v>
      </c>
      <c r="AS157" s="211"/>
      <c r="AT157" s="111" t="s">
        <v>317</v>
      </c>
      <c r="AU157" s="213"/>
      <c r="AV157" s="111">
        <v>0</v>
      </c>
      <c r="DD157" s="70" t="str">
        <f>LOOKUP(C157,全武将名字!$B$3:$B$257,全武将名字!$B$3:$B$257)</f>
        <v>欧阳伦</v>
      </c>
      <c r="DE157" s="70">
        <f t="shared" si="122"/>
        <v>1</v>
      </c>
    </row>
    <row r="158" spans="1:109">
      <c r="A158" s="59" t="str">
        <f t="shared" si="102"/>
        <v>9A</v>
      </c>
      <c r="B158" s="19">
        <v>154</v>
      </c>
      <c r="C158" s="19" t="s">
        <v>841</v>
      </c>
      <c r="D158" s="67" t="str">
        <f t="shared" si="103"/>
        <v>2156</v>
      </c>
      <c r="E158" s="67">
        <f t="shared" si="123"/>
        <v>8534</v>
      </c>
      <c r="F158" s="67" t="str">
        <f t="shared" si="104"/>
        <v>9512</v>
      </c>
      <c r="G158" s="67">
        <f t="shared" si="124"/>
        <v>38162</v>
      </c>
      <c r="H158" s="67" t="str">
        <f t="shared" si="105"/>
        <v>2506</v>
      </c>
      <c r="I158" s="67">
        <f t="shared" si="125"/>
        <v>9478</v>
      </c>
      <c r="J158" s="79">
        <v>5</v>
      </c>
      <c r="K158" s="84" t="str">
        <f t="shared" si="106"/>
        <v>12</v>
      </c>
      <c r="L158" s="79">
        <f t="shared" si="126"/>
        <v>18</v>
      </c>
      <c r="M158" s="84" t="str">
        <f t="shared" si="107"/>
        <v>95</v>
      </c>
      <c r="N158" s="79">
        <f t="shared" si="108"/>
        <v>149.0703125</v>
      </c>
      <c r="O158" s="211"/>
      <c r="P158" s="85">
        <f>LOOKUP(C158,全武将名字!$B$3:$B$257,全武将名字!$H$3:$H$257)</f>
        <v>93</v>
      </c>
      <c r="Q158" s="85">
        <f>LOOKUP(C158,全武将名字!$B$3:$B$257,全武将名字!$I$3:$I$257)</f>
        <v>50</v>
      </c>
      <c r="R158" s="85">
        <f>LOOKUP(C158,全武将名字!$B$3:$B$257,全武将名字!$J$3:$J$257)</f>
        <v>52</v>
      </c>
      <c r="S158" s="85">
        <f>LOOKUP(C158,全武将名字!$B$3:$B$257,全武将名字!$K$3:$K$257)</f>
        <v>52</v>
      </c>
      <c r="T158" s="79" t="s">
        <v>83</v>
      </c>
      <c r="U158" s="87" t="str">
        <f>LOOKUP(C158,武将属性排列!$C$1:$C$255,武将属性排列!$D$1:$D$255)</f>
        <v>在野</v>
      </c>
      <c r="V158" s="88">
        <f>LOOKUP(C158,武将属性排列!$C$1:$C$255,武将属性排列!$E$1:$E$255)</f>
        <v>67</v>
      </c>
      <c r="W158" s="88">
        <f>LOOKUP(C158,武将属性排列!$C$1:$C$255,武将属性排列!$F$1:$F$255)</f>
        <v>72</v>
      </c>
      <c r="X158" s="88">
        <f>LOOKUP(C158,武将属性排列!$C$1:$C$255,武将属性排列!$G$1:$G$255)</f>
        <v>67</v>
      </c>
      <c r="Y158" s="88">
        <f>LOOKUP(C158,武将属性排列!$C$1:$C$255,武将属性排列!$I$1:$I$255)</f>
        <v>79</v>
      </c>
      <c r="Z158" s="93">
        <f>LOOKUP(C158,武将属性排列!$C$1:$C$255,武将属性排列!$K$1:$K$255)</f>
        <v>2</v>
      </c>
      <c r="AA158" s="93">
        <f t="shared" si="128"/>
        <v>0</v>
      </c>
      <c r="AB158" s="88">
        <f>LOOKUP(C158,武将属性排列!$C$1:$C$255,武将属性排列!$O$1:$O$255)</f>
        <v>73</v>
      </c>
      <c r="AC158" s="94">
        <f t="shared" si="127"/>
        <v>266276</v>
      </c>
      <c r="AD158" s="94" t="str">
        <f t="shared" si="109"/>
        <v>41024</v>
      </c>
      <c r="AE158" s="211"/>
      <c r="AF158" s="95">
        <f t="shared" si="129"/>
        <v>40</v>
      </c>
      <c r="AG158" s="99" t="str">
        <f t="shared" si="110"/>
        <v>43</v>
      </c>
      <c r="AH158" s="99" t="str">
        <f t="shared" si="111"/>
        <v>48</v>
      </c>
      <c r="AI158" s="99" t="str">
        <f t="shared" si="112"/>
        <v>43</v>
      </c>
      <c r="AJ158" s="84" t="str">
        <f t="shared" si="113"/>
        <v>00</v>
      </c>
      <c r="AK158" s="99" t="str">
        <f t="shared" si="114"/>
        <v>4F</v>
      </c>
      <c r="AL158" s="101" t="str">
        <f t="shared" si="115"/>
        <v>山军</v>
      </c>
      <c r="AM158" s="102">
        <f t="shared" si="116"/>
        <v>2</v>
      </c>
      <c r="AN158" s="99" t="str">
        <f t="shared" si="117"/>
        <v>0</v>
      </c>
      <c r="AO158" s="108">
        <f t="shared" si="118"/>
        <v>0</v>
      </c>
      <c r="AP158" s="108">
        <f t="shared" si="119"/>
        <v>3</v>
      </c>
      <c r="AQ158" s="109">
        <f t="shared" si="120"/>
        <v>0</v>
      </c>
      <c r="AR158" s="110" t="str">
        <f t="shared" si="121"/>
        <v>49</v>
      </c>
      <c r="AS158" s="211"/>
      <c r="AT158" s="111" t="s">
        <v>317</v>
      </c>
      <c r="AU158" s="213"/>
      <c r="AV158" s="111">
        <v>14</v>
      </c>
      <c r="DD158" s="70" t="str">
        <f>LOOKUP(C158,全武将名字!$B$3:$B$257,全武将名字!$B$3:$B$257)</f>
        <v>李喜喜</v>
      </c>
      <c r="DE158" s="70">
        <f t="shared" si="122"/>
        <v>1</v>
      </c>
    </row>
    <row r="159" spans="1:109">
      <c r="A159" s="59" t="str">
        <f t="shared" si="102"/>
        <v>9B</v>
      </c>
      <c r="B159" s="19">
        <v>155</v>
      </c>
      <c r="C159" s="19" t="s">
        <v>867</v>
      </c>
      <c r="D159" s="67" t="str">
        <f t="shared" si="103"/>
        <v>2158</v>
      </c>
      <c r="E159" s="67">
        <f t="shared" si="123"/>
        <v>8536</v>
      </c>
      <c r="F159" s="67" t="str">
        <f t="shared" si="104"/>
        <v>9517</v>
      </c>
      <c r="G159" s="67">
        <f t="shared" si="124"/>
        <v>38167</v>
      </c>
      <c r="H159" s="67" t="str">
        <f t="shared" si="105"/>
        <v>250B</v>
      </c>
      <c r="I159" s="67">
        <f t="shared" si="125"/>
        <v>9483</v>
      </c>
      <c r="J159" s="79">
        <v>5</v>
      </c>
      <c r="K159" s="84" t="str">
        <f t="shared" si="106"/>
        <v>17</v>
      </c>
      <c r="L159" s="79">
        <f t="shared" si="126"/>
        <v>23</v>
      </c>
      <c r="M159" s="84" t="str">
        <f t="shared" si="107"/>
        <v>95</v>
      </c>
      <c r="N159" s="79">
        <f t="shared" si="108"/>
        <v>149.08984375</v>
      </c>
      <c r="O159" s="211"/>
      <c r="P159" s="85">
        <f>LOOKUP(C159,全武将名字!$B$3:$B$257,全武将名字!$H$3:$H$257)</f>
        <v>95</v>
      </c>
      <c r="Q159" s="85">
        <f>LOOKUP(C159,全武将名字!$B$3:$B$257,全武将名字!$I$3:$I$257)</f>
        <v>50</v>
      </c>
      <c r="R159" s="85">
        <f>LOOKUP(C159,全武将名字!$B$3:$B$257,全武将名字!$J$3:$J$257)</f>
        <v>52</v>
      </c>
      <c r="S159" s="85" t="str">
        <f>LOOKUP(C159,全武将名字!$B$3:$B$257,全武将名字!$K$3:$K$257)</f>
        <v>FF</v>
      </c>
      <c r="T159" s="79" t="s">
        <v>83</v>
      </c>
      <c r="U159" s="87" t="str">
        <f>LOOKUP(C159,武将属性排列!$C$1:$C$255,武将属性排列!$D$1:$D$255)</f>
        <v>在野</v>
      </c>
      <c r="V159" s="88">
        <f>LOOKUP(C159,武将属性排列!$C$1:$C$255,武将属性排列!$E$1:$E$255)</f>
        <v>47</v>
      </c>
      <c r="W159" s="88">
        <f>LOOKUP(C159,武将属性排列!$C$1:$C$255,武将属性排列!$F$1:$F$255)</f>
        <v>81</v>
      </c>
      <c r="X159" s="88">
        <f>LOOKUP(C159,武将属性排列!$C$1:$C$255,武将属性排列!$G$1:$G$255)</f>
        <v>34</v>
      </c>
      <c r="Y159" s="88">
        <f>LOOKUP(C159,武将属性排列!$C$1:$C$255,武将属性排列!$I$1:$I$255)</f>
        <v>78</v>
      </c>
      <c r="Z159" s="93">
        <f>LOOKUP(C159,武将属性排列!$C$1:$C$255,武将属性排列!$K$1:$K$255)</f>
        <v>0</v>
      </c>
      <c r="AA159" s="93">
        <f t="shared" si="128"/>
        <v>0</v>
      </c>
      <c r="AB159" s="88">
        <f>LOOKUP(C159,武将属性排列!$C$1:$C$255,武将属性排列!$O$1:$O$255)</f>
        <v>68</v>
      </c>
      <c r="AC159" s="94">
        <f t="shared" si="127"/>
        <v>266284</v>
      </c>
      <c r="AD159" s="94" t="str">
        <f t="shared" si="109"/>
        <v>4102C</v>
      </c>
      <c r="AE159" s="211"/>
      <c r="AF159" s="95">
        <f t="shared" si="129"/>
        <v>40</v>
      </c>
      <c r="AG159" s="99" t="str">
        <f t="shared" si="110"/>
        <v>2F</v>
      </c>
      <c r="AH159" s="99" t="str">
        <f t="shared" si="111"/>
        <v>51</v>
      </c>
      <c r="AI159" s="99" t="str">
        <f t="shared" si="112"/>
        <v>22</v>
      </c>
      <c r="AJ159" s="84" t="str">
        <f t="shared" si="113"/>
        <v>00</v>
      </c>
      <c r="AK159" s="99" t="str">
        <f t="shared" si="114"/>
        <v>4E</v>
      </c>
      <c r="AL159" s="101" t="str">
        <f t="shared" si="115"/>
        <v>平军</v>
      </c>
      <c r="AM159" s="102" t="str">
        <f t="shared" si="116"/>
        <v>0</v>
      </c>
      <c r="AN159" s="99" t="str">
        <f t="shared" si="117"/>
        <v>0</v>
      </c>
      <c r="AO159" s="108">
        <f t="shared" si="118"/>
        <v>0</v>
      </c>
      <c r="AP159" s="108">
        <f t="shared" si="119"/>
        <v>4</v>
      </c>
      <c r="AQ159" s="109">
        <f t="shared" si="120"/>
        <v>0</v>
      </c>
      <c r="AR159" s="110" t="str">
        <f t="shared" si="121"/>
        <v>44</v>
      </c>
      <c r="AS159" s="211"/>
      <c r="AT159" s="111" t="s">
        <v>317</v>
      </c>
      <c r="AU159" s="213"/>
      <c r="AV159" s="111">
        <v>28</v>
      </c>
      <c r="DD159" s="70" t="str">
        <f>LOOKUP(C159,全武将名字!$B$3:$B$257,全武将名字!$B$3:$B$257)</f>
        <v>明升</v>
      </c>
      <c r="DE159" s="70">
        <f t="shared" si="122"/>
        <v>1</v>
      </c>
    </row>
    <row r="160" spans="1:109">
      <c r="A160" s="59" t="str">
        <f t="shared" si="102"/>
        <v>9C</v>
      </c>
      <c r="B160" s="19">
        <v>156</v>
      </c>
      <c r="C160" s="19" t="s">
        <v>917</v>
      </c>
      <c r="D160" s="67" t="str">
        <f t="shared" si="103"/>
        <v>215A</v>
      </c>
      <c r="E160" s="67">
        <f t="shared" si="123"/>
        <v>8538</v>
      </c>
      <c r="F160" s="67" t="str">
        <f t="shared" si="104"/>
        <v>951C</v>
      </c>
      <c r="G160" s="67">
        <f t="shared" si="124"/>
        <v>38172</v>
      </c>
      <c r="H160" s="67" t="str">
        <f t="shared" si="105"/>
        <v>2510</v>
      </c>
      <c r="I160" s="67">
        <f t="shared" si="125"/>
        <v>9488</v>
      </c>
      <c r="J160" s="79">
        <v>5</v>
      </c>
      <c r="K160" s="84" t="str">
        <f t="shared" si="106"/>
        <v>1C</v>
      </c>
      <c r="L160" s="79">
        <f t="shared" si="126"/>
        <v>28</v>
      </c>
      <c r="M160" s="84" t="str">
        <f t="shared" si="107"/>
        <v>95</v>
      </c>
      <c r="N160" s="79">
        <f t="shared" si="108"/>
        <v>149.109375</v>
      </c>
      <c r="O160" s="211"/>
      <c r="P160" s="85" t="str">
        <f>LOOKUP(C160,全武将名字!$B$3:$B$257,全武将名字!$H$3:$H$257)</f>
        <v>9C</v>
      </c>
      <c r="Q160" s="85">
        <f>LOOKUP(C160,全武将名字!$B$3:$B$257,全武将名字!$I$3:$I$257)</f>
        <v>50</v>
      </c>
      <c r="R160" s="85">
        <f>LOOKUP(C160,全武将名字!$B$3:$B$257,全武将名字!$J$3:$J$257)</f>
        <v>52</v>
      </c>
      <c r="S160" s="85">
        <f>LOOKUP(C160,全武将名字!$B$3:$B$257,全武将名字!$K$3:$K$257)</f>
        <v>70</v>
      </c>
      <c r="T160" s="79" t="s">
        <v>83</v>
      </c>
      <c r="U160" s="87" t="str">
        <f>LOOKUP(C160,武将属性排列!$C$1:$C$255,武将属性排列!$D$1:$D$255)</f>
        <v>在野</v>
      </c>
      <c r="V160" s="88">
        <f>LOOKUP(C160,武将属性排列!$C$1:$C$255,武将属性排列!$E$1:$E$255)</f>
        <v>73</v>
      </c>
      <c r="W160" s="88">
        <f>LOOKUP(C160,武将属性排列!$C$1:$C$255,武将属性排列!$F$1:$F$255)</f>
        <v>64</v>
      </c>
      <c r="X160" s="88">
        <f>LOOKUP(C160,武将属性排列!$C$1:$C$255,武将属性排列!$G$1:$G$255)</f>
        <v>66</v>
      </c>
      <c r="Y160" s="88">
        <f>LOOKUP(C160,武将属性排列!$C$1:$C$255,武将属性排列!$I$1:$I$255)</f>
        <v>78</v>
      </c>
      <c r="Z160" s="93">
        <f>LOOKUP(C160,武将属性排列!$C$1:$C$255,武将属性排列!$K$1:$K$255)</f>
        <v>0</v>
      </c>
      <c r="AA160" s="93">
        <f t="shared" si="128"/>
        <v>0</v>
      </c>
      <c r="AB160" s="88">
        <f>LOOKUP(C160,武将属性排列!$C$1:$C$255,武将属性排列!$O$1:$O$255)</f>
        <v>68</v>
      </c>
      <c r="AC160" s="94">
        <f t="shared" si="127"/>
        <v>266292</v>
      </c>
      <c r="AD160" s="94" t="str">
        <f t="shared" si="109"/>
        <v>41034</v>
      </c>
      <c r="AE160" s="211"/>
      <c r="AF160" s="95">
        <f t="shared" si="129"/>
        <v>40</v>
      </c>
      <c r="AG160" s="99" t="str">
        <f t="shared" si="110"/>
        <v>49</v>
      </c>
      <c r="AH160" s="99" t="str">
        <f t="shared" si="111"/>
        <v>40</v>
      </c>
      <c r="AI160" s="99" t="str">
        <f t="shared" si="112"/>
        <v>42</v>
      </c>
      <c r="AJ160" s="84" t="str">
        <f t="shared" si="113"/>
        <v>00</v>
      </c>
      <c r="AK160" s="99" t="str">
        <f t="shared" si="114"/>
        <v>4E</v>
      </c>
      <c r="AL160" s="101" t="str">
        <f t="shared" si="115"/>
        <v>平军</v>
      </c>
      <c r="AM160" s="102" t="str">
        <f t="shared" si="116"/>
        <v>0</v>
      </c>
      <c r="AN160" s="99" t="str">
        <f t="shared" si="117"/>
        <v>0</v>
      </c>
      <c r="AO160" s="108">
        <f t="shared" si="118"/>
        <v>0</v>
      </c>
      <c r="AP160" s="108">
        <f t="shared" si="119"/>
        <v>3</v>
      </c>
      <c r="AQ160" s="109">
        <f t="shared" si="120"/>
        <v>0</v>
      </c>
      <c r="AR160" s="110" t="str">
        <f t="shared" si="121"/>
        <v>44</v>
      </c>
      <c r="AS160" s="211"/>
      <c r="AT160" s="111" t="s">
        <v>321</v>
      </c>
      <c r="AU160" s="213"/>
      <c r="AV160" s="111">
        <v>0</v>
      </c>
      <c r="DD160" s="70" t="str">
        <f>LOOKUP(C160,全武将名字!$B$3:$B$257,全武将名字!$B$3:$B$257)</f>
        <v>肖定邦</v>
      </c>
      <c r="DE160" s="70">
        <f t="shared" si="122"/>
        <v>1</v>
      </c>
    </row>
    <row r="161" spans="1:109">
      <c r="A161" s="59" t="str">
        <f t="shared" si="102"/>
        <v>9D</v>
      </c>
      <c r="B161" s="19">
        <v>157</v>
      </c>
      <c r="C161" s="19" t="s">
        <v>777</v>
      </c>
      <c r="D161" s="67" t="str">
        <f t="shared" si="103"/>
        <v>215C</v>
      </c>
      <c r="E161" s="67">
        <f t="shared" si="123"/>
        <v>8540</v>
      </c>
      <c r="F161" s="67" t="str">
        <f t="shared" si="104"/>
        <v>9521</v>
      </c>
      <c r="G161" s="67">
        <f t="shared" si="124"/>
        <v>38177</v>
      </c>
      <c r="H161" s="67" t="str">
        <f t="shared" si="105"/>
        <v>2515</v>
      </c>
      <c r="I161" s="67">
        <f t="shared" si="125"/>
        <v>9493</v>
      </c>
      <c r="J161" s="79">
        <v>5</v>
      </c>
      <c r="K161" s="84" t="str">
        <f t="shared" si="106"/>
        <v>21</v>
      </c>
      <c r="L161" s="79">
        <f t="shared" si="126"/>
        <v>33</v>
      </c>
      <c r="M161" s="84" t="str">
        <f t="shared" si="107"/>
        <v>95</v>
      </c>
      <c r="N161" s="79">
        <f t="shared" si="108"/>
        <v>149.12890625</v>
      </c>
      <c r="O161" s="211"/>
      <c r="P161" s="85" t="str">
        <f>LOOKUP(C161,全武将名字!$B$3:$B$257,全武将名字!$H$3:$H$257)</f>
        <v>8A</v>
      </c>
      <c r="Q161" s="85">
        <f>LOOKUP(C161,全武将名字!$B$3:$B$257,全武将名字!$I$3:$I$257)</f>
        <v>56</v>
      </c>
      <c r="R161" s="85">
        <f>LOOKUP(C161,全武将名字!$B$3:$B$257,全武将名字!$J$3:$J$257)</f>
        <v>58</v>
      </c>
      <c r="S161" s="85" t="str">
        <f>LOOKUP(C161,全武将名字!$B$3:$B$257,全武将名字!$K$3:$K$257)</f>
        <v>FF</v>
      </c>
      <c r="T161" s="79" t="s">
        <v>83</v>
      </c>
      <c r="U161" s="87" t="str">
        <f>LOOKUP(C161,武将属性排列!$C$1:$C$255,武将属性排列!$D$1:$D$255)</f>
        <v>在野</v>
      </c>
      <c r="V161" s="88">
        <f>LOOKUP(C161,武将属性排列!$C$1:$C$255,武将属性排列!$E$1:$E$255)</f>
        <v>67</v>
      </c>
      <c r="W161" s="88">
        <f>LOOKUP(C161,武将属性排列!$C$1:$C$255,武将属性排列!$F$1:$F$255)</f>
        <v>73</v>
      </c>
      <c r="X161" s="88">
        <f>LOOKUP(C161,武将属性排列!$C$1:$C$255,武将属性排列!$G$1:$G$255)</f>
        <v>52</v>
      </c>
      <c r="Y161" s="88">
        <f>LOOKUP(C161,武将属性排列!$C$1:$C$255,武将属性排列!$I$1:$I$255)</f>
        <v>78</v>
      </c>
      <c r="Z161" s="93">
        <f>LOOKUP(C161,武将属性排列!$C$1:$C$255,武将属性排列!$K$1:$K$255)</f>
        <v>1</v>
      </c>
      <c r="AA161" s="93">
        <f t="shared" si="128"/>
        <v>0</v>
      </c>
      <c r="AB161" s="88">
        <f>LOOKUP(C161,武将属性排列!$C$1:$C$255,武将属性排列!$O$1:$O$255)</f>
        <v>70</v>
      </c>
      <c r="AC161" s="94">
        <f t="shared" si="127"/>
        <v>266300</v>
      </c>
      <c r="AD161" s="94" t="str">
        <f t="shared" si="109"/>
        <v>4103C</v>
      </c>
      <c r="AE161" s="211"/>
      <c r="AF161" s="95">
        <f t="shared" si="129"/>
        <v>40</v>
      </c>
      <c r="AG161" s="99" t="str">
        <f t="shared" si="110"/>
        <v>43</v>
      </c>
      <c r="AH161" s="99" t="str">
        <f t="shared" si="111"/>
        <v>49</v>
      </c>
      <c r="AI161" s="99" t="str">
        <f t="shared" si="112"/>
        <v>34</v>
      </c>
      <c r="AJ161" s="84" t="str">
        <f t="shared" si="113"/>
        <v>00</v>
      </c>
      <c r="AK161" s="99" t="str">
        <f t="shared" si="114"/>
        <v>4E</v>
      </c>
      <c r="AL161" s="101" t="str">
        <f t="shared" si="115"/>
        <v>水军</v>
      </c>
      <c r="AM161" s="102">
        <f t="shared" si="116"/>
        <v>1</v>
      </c>
      <c r="AN161" s="99" t="str">
        <f t="shared" si="117"/>
        <v>0</v>
      </c>
      <c r="AO161" s="108">
        <f t="shared" si="118"/>
        <v>0</v>
      </c>
      <c r="AP161" s="108">
        <f t="shared" si="119"/>
        <v>4</v>
      </c>
      <c r="AQ161" s="109">
        <f t="shared" si="120"/>
        <v>0</v>
      </c>
      <c r="AR161" s="110" t="str">
        <f t="shared" si="121"/>
        <v>46</v>
      </c>
      <c r="AS161" s="211"/>
      <c r="AT161" s="111" t="s">
        <v>321</v>
      </c>
      <c r="AU161" s="213"/>
      <c r="AV161" s="111">
        <v>14</v>
      </c>
      <c r="DD161" s="70" t="str">
        <f>LOOKUP(C161,全武将名字!$B$3:$B$257,全武将名字!$B$3:$B$257)</f>
        <v>邓镇</v>
      </c>
      <c r="DE161" s="70">
        <f t="shared" si="122"/>
        <v>1</v>
      </c>
    </row>
    <row r="162" spans="1:109">
      <c r="A162" s="59" t="str">
        <f t="shared" si="102"/>
        <v>9E</v>
      </c>
      <c r="B162" s="19">
        <v>158</v>
      </c>
      <c r="C162" s="19" t="s">
        <v>926</v>
      </c>
      <c r="D162" s="67" t="str">
        <f t="shared" si="103"/>
        <v>215E</v>
      </c>
      <c r="E162" s="67">
        <f t="shared" si="123"/>
        <v>8542</v>
      </c>
      <c r="F162" s="67" t="str">
        <f t="shared" si="104"/>
        <v>9526</v>
      </c>
      <c r="G162" s="67">
        <f t="shared" si="124"/>
        <v>38182</v>
      </c>
      <c r="H162" s="67" t="str">
        <f t="shared" si="105"/>
        <v>251A</v>
      </c>
      <c r="I162" s="67">
        <f t="shared" si="125"/>
        <v>9498</v>
      </c>
      <c r="J162" s="79">
        <v>5</v>
      </c>
      <c r="K162" s="84" t="str">
        <f t="shared" si="106"/>
        <v>26</v>
      </c>
      <c r="L162" s="79">
        <f t="shared" si="126"/>
        <v>38</v>
      </c>
      <c r="M162" s="84" t="str">
        <f t="shared" si="107"/>
        <v>95</v>
      </c>
      <c r="N162" s="79">
        <f t="shared" si="108"/>
        <v>149.1484375</v>
      </c>
      <c r="O162" s="211"/>
      <c r="P162" s="85" t="str">
        <f>LOOKUP(C162,全武将名字!$B$3:$B$257,全武将名字!$H$3:$H$257)</f>
        <v>9D</v>
      </c>
      <c r="Q162" s="85">
        <f>LOOKUP(C162,全武将名字!$B$3:$B$257,全武将名字!$I$3:$I$257)</f>
        <v>72</v>
      </c>
      <c r="R162" s="85">
        <f>LOOKUP(C162,全武将名字!$B$3:$B$257,全武将名字!$J$3:$J$257)</f>
        <v>54</v>
      </c>
      <c r="S162" s="85">
        <f>LOOKUP(C162,全武将名字!$B$3:$B$257,全武将名字!$K$3:$K$257)</f>
        <v>56</v>
      </c>
      <c r="T162" s="79" t="s">
        <v>83</v>
      </c>
      <c r="U162" s="87" t="str">
        <f>LOOKUP(C162,武将属性排列!$C$1:$C$255,武将属性排列!$D$1:$D$255)</f>
        <v>出仕</v>
      </c>
      <c r="V162" s="88">
        <f>LOOKUP(C162,武将属性排列!$C$1:$C$255,武将属性排列!$E$1:$E$255)</f>
        <v>70</v>
      </c>
      <c r="W162" s="88">
        <f>LOOKUP(C162,武将属性排列!$C$1:$C$255,武将属性排列!$F$1:$F$255)</f>
        <v>66</v>
      </c>
      <c r="X162" s="88">
        <f>LOOKUP(C162,武将属性排列!$C$1:$C$255,武将属性排列!$G$1:$G$255)</f>
        <v>78</v>
      </c>
      <c r="Y162" s="88">
        <f>LOOKUP(C162,武将属性排列!$C$1:$C$255,武将属性排列!$I$1:$I$255)</f>
        <v>78</v>
      </c>
      <c r="Z162" s="93">
        <f>LOOKUP(C162,武将属性排列!$C$1:$C$255,武将属性排列!$K$1:$K$255)</f>
        <v>2</v>
      </c>
      <c r="AA162" s="93">
        <f t="shared" si="128"/>
        <v>500</v>
      </c>
      <c r="AB162" s="88">
        <f>LOOKUP(C162,武将属性排列!$C$1:$C$255,武将属性排列!$O$1:$O$255)</f>
        <v>72</v>
      </c>
      <c r="AC162" s="94">
        <f t="shared" si="127"/>
        <v>266308</v>
      </c>
      <c r="AD162" s="94" t="str">
        <f t="shared" si="109"/>
        <v>41044</v>
      </c>
      <c r="AE162" s="211"/>
      <c r="AF162" s="95" t="str">
        <f t="shared" si="129"/>
        <v>00</v>
      </c>
      <c r="AG162" s="99" t="str">
        <f t="shared" si="110"/>
        <v>46</v>
      </c>
      <c r="AH162" s="99" t="str">
        <f t="shared" si="111"/>
        <v>42</v>
      </c>
      <c r="AI162" s="99" t="str">
        <f t="shared" si="112"/>
        <v>4E</v>
      </c>
      <c r="AJ162" s="84">
        <f t="shared" si="113"/>
        <v>20</v>
      </c>
      <c r="AK162" s="99" t="str">
        <f t="shared" si="114"/>
        <v>4E</v>
      </c>
      <c r="AL162" s="101" t="str">
        <f t="shared" si="115"/>
        <v>山军</v>
      </c>
      <c r="AM162" s="102" t="str">
        <f t="shared" si="116"/>
        <v>2</v>
      </c>
      <c r="AN162" s="99" t="str">
        <f t="shared" si="117"/>
        <v>5</v>
      </c>
      <c r="AO162" s="108">
        <f t="shared" si="118"/>
        <v>0</v>
      </c>
      <c r="AP162" s="108">
        <f t="shared" si="119"/>
        <v>4</v>
      </c>
      <c r="AQ162" s="109">
        <f t="shared" si="120"/>
        <v>3</v>
      </c>
      <c r="AR162" s="110" t="str">
        <f t="shared" si="121"/>
        <v>48</v>
      </c>
      <c r="AS162" s="211"/>
      <c r="AT162" s="111" t="s">
        <v>321</v>
      </c>
      <c r="AU162" s="213"/>
      <c r="AV162" s="111">
        <v>28</v>
      </c>
      <c r="DD162" s="70" t="str">
        <f>LOOKUP(C162,全武将名字!$B$3:$B$257,全武将名字!$B$3:$B$257)</f>
        <v>薛凤缟</v>
      </c>
      <c r="DE162" s="70">
        <f t="shared" si="122"/>
        <v>1</v>
      </c>
    </row>
    <row r="163" spans="1:109">
      <c r="A163" s="59" t="str">
        <f t="shared" si="102"/>
        <v>9F</v>
      </c>
      <c r="B163" s="19">
        <v>159</v>
      </c>
      <c r="C163" s="19" t="s">
        <v>931</v>
      </c>
      <c r="D163" s="67" t="str">
        <f t="shared" si="103"/>
        <v>2160</v>
      </c>
      <c r="E163" s="67">
        <f t="shared" si="123"/>
        <v>8544</v>
      </c>
      <c r="F163" s="67" t="str">
        <f t="shared" si="104"/>
        <v>952B</v>
      </c>
      <c r="G163" s="67">
        <f t="shared" si="124"/>
        <v>38187</v>
      </c>
      <c r="H163" s="67" t="str">
        <f t="shared" si="105"/>
        <v>251F</v>
      </c>
      <c r="I163" s="67">
        <f t="shared" si="125"/>
        <v>9503</v>
      </c>
      <c r="J163" s="79">
        <v>5</v>
      </c>
      <c r="K163" s="84" t="str">
        <f t="shared" si="106"/>
        <v>2B</v>
      </c>
      <c r="L163" s="79">
        <f t="shared" si="126"/>
        <v>43</v>
      </c>
      <c r="M163" s="84" t="str">
        <f t="shared" si="107"/>
        <v>95</v>
      </c>
      <c r="N163" s="79">
        <f t="shared" si="108"/>
        <v>149.16796875</v>
      </c>
      <c r="O163" s="211"/>
      <c r="P163" s="85" t="str">
        <f>LOOKUP(C163,全武将名字!$B$3:$B$257,全武将名字!$H$3:$H$257)</f>
        <v>9D</v>
      </c>
      <c r="Q163" s="85" t="str">
        <f>LOOKUP(C163,全武将名字!$B$3:$B$257,全武将名字!$I$3:$I$257)</f>
        <v>5C</v>
      </c>
      <c r="R163" s="85" t="str">
        <f>LOOKUP(C163,全武将名字!$B$3:$B$257,全武将名字!$J$3:$J$257)</f>
        <v>5E</v>
      </c>
      <c r="S163" s="85" t="str">
        <f>LOOKUP(C163,全武将名字!$B$3:$B$257,全武将名字!$K$3:$K$257)</f>
        <v>7C</v>
      </c>
      <c r="T163" s="79" t="s">
        <v>83</v>
      </c>
      <c r="U163" s="87" t="str">
        <f>LOOKUP(C163,武将属性排列!$C$1:$C$255,武将属性排列!$D$1:$D$255)</f>
        <v>在野</v>
      </c>
      <c r="V163" s="88">
        <f>LOOKUP(C163,武将属性排列!$C$1:$C$255,武将属性排列!$E$1:$E$255)</f>
        <v>80</v>
      </c>
      <c r="W163" s="88">
        <f>LOOKUP(C163,武将属性排列!$C$1:$C$255,武将属性排列!$F$1:$F$255)</f>
        <v>34</v>
      </c>
      <c r="X163" s="88">
        <f>LOOKUP(C163,武将属性排列!$C$1:$C$255,武将属性排列!$G$1:$G$255)</f>
        <v>73</v>
      </c>
      <c r="Y163" s="88">
        <f>LOOKUP(C163,武将属性排列!$C$1:$C$255,武将属性排列!$I$1:$I$255)</f>
        <v>78</v>
      </c>
      <c r="Z163" s="93">
        <f>LOOKUP(C163,武将属性排列!$C$1:$C$255,武将属性排列!$K$1:$K$255)</f>
        <v>2</v>
      </c>
      <c r="AA163" s="93">
        <f t="shared" si="128"/>
        <v>0</v>
      </c>
      <c r="AB163" s="88">
        <f>LOOKUP(C163,武将属性排列!$C$1:$C$255,武将属性排列!$O$1:$O$255)</f>
        <v>51</v>
      </c>
      <c r="AC163" s="94">
        <f t="shared" si="127"/>
        <v>266316</v>
      </c>
      <c r="AD163" s="94" t="str">
        <f t="shared" si="109"/>
        <v>4104C</v>
      </c>
      <c r="AE163" s="211"/>
      <c r="AF163" s="95">
        <f t="shared" si="129"/>
        <v>40</v>
      </c>
      <c r="AG163" s="99" t="str">
        <f t="shared" si="110"/>
        <v>50</v>
      </c>
      <c r="AH163" s="99" t="str">
        <f t="shared" si="111"/>
        <v>22</v>
      </c>
      <c r="AI163" s="99" t="str">
        <f t="shared" si="112"/>
        <v>49</v>
      </c>
      <c r="AJ163" s="84" t="str">
        <f t="shared" si="113"/>
        <v>00</v>
      </c>
      <c r="AK163" s="99" t="str">
        <f t="shared" si="114"/>
        <v>4E</v>
      </c>
      <c r="AL163" s="101" t="str">
        <f t="shared" si="115"/>
        <v>山军</v>
      </c>
      <c r="AM163" s="102">
        <f t="shared" si="116"/>
        <v>2</v>
      </c>
      <c r="AN163" s="99" t="str">
        <f t="shared" si="117"/>
        <v>0</v>
      </c>
      <c r="AO163" s="108">
        <f t="shared" si="118"/>
        <v>0</v>
      </c>
      <c r="AP163" s="108">
        <f t="shared" si="119"/>
        <v>4</v>
      </c>
      <c r="AQ163" s="109">
        <f t="shared" si="120"/>
        <v>0</v>
      </c>
      <c r="AR163" s="110" t="str">
        <f t="shared" si="121"/>
        <v>33</v>
      </c>
      <c r="AS163" s="211"/>
      <c r="AT163" s="111" t="s">
        <v>325</v>
      </c>
      <c r="AU163" s="213"/>
      <c r="AV163" s="111">
        <v>0</v>
      </c>
      <c r="DD163" s="70" t="str">
        <f>LOOKUP(C163,全武将名字!$B$3:$B$257,全武将名字!$B$3:$B$257)</f>
        <v>杨完者</v>
      </c>
      <c r="DE163" s="70">
        <f t="shared" si="122"/>
        <v>1</v>
      </c>
    </row>
    <row r="164" spans="1:109">
      <c r="A164" s="59" t="str">
        <f t="shared" si="102"/>
        <v>A0</v>
      </c>
      <c r="B164" s="19">
        <v>160</v>
      </c>
      <c r="C164" s="27" t="s">
        <v>823</v>
      </c>
      <c r="D164" s="67" t="str">
        <f t="shared" si="103"/>
        <v>2162</v>
      </c>
      <c r="E164" s="67">
        <f t="shared" si="123"/>
        <v>8546</v>
      </c>
      <c r="F164" s="67" t="str">
        <f t="shared" si="104"/>
        <v>9530</v>
      </c>
      <c r="G164" s="67">
        <f t="shared" si="124"/>
        <v>38192</v>
      </c>
      <c r="H164" s="67" t="str">
        <f t="shared" si="105"/>
        <v>2524</v>
      </c>
      <c r="I164" s="67">
        <f t="shared" si="125"/>
        <v>9508</v>
      </c>
      <c r="J164" s="79">
        <v>5</v>
      </c>
      <c r="K164" s="84" t="str">
        <f t="shared" si="106"/>
        <v>30</v>
      </c>
      <c r="L164" s="79">
        <f t="shared" si="126"/>
        <v>48</v>
      </c>
      <c r="M164" s="84" t="str">
        <f t="shared" si="107"/>
        <v>95</v>
      </c>
      <c r="N164" s="79">
        <f t="shared" si="108"/>
        <v>149.1875</v>
      </c>
      <c r="O164" s="211"/>
      <c r="P164" s="85" t="str">
        <f>LOOKUP(C164,全武将名字!$B$3:$B$257,全武将名字!$H$3:$H$257)</f>
        <v>8F</v>
      </c>
      <c r="Q164" s="85">
        <f>LOOKUP(C164,全武将名字!$B$3:$B$257,全武将名字!$I$3:$I$257)</f>
        <v>74</v>
      </c>
      <c r="R164" s="85">
        <f>LOOKUP(C164,全武将名字!$B$3:$B$257,全武将名字!$J$3:$J$257)</f>
        <v>56</v>
      </c>
      <c r="S164" s="85">
        <f>LOOKUP(C164,全武将名字!$B$3:$B$257,全武将名字!$K$3:$K$257)</f>
        <v>76</v>
      </c>
      <c r="T164" s="79" t="s">
        <v>83</v>
      </c>
      <c r="U164" s="87" t="str">
        <f>LOOKUP(C164,武将属性排列!$C$1:$C$255,武将属性排列!$D$1:$D$255)</f>
        <v>在野</v>
      </c>
      <c r="V164" s="88">
        <f>LOOKUP(C164,武将属性排列!$C$1:$C$255,武将属性排列!$E$1:$E$255)</f>
        <v>80</v>
      </c>
      <c r="W164" s="88">
        <f>LOOKUP(C164,武将属性排列!$C$1:$C$255,武将属性排列!$F$1:$F$255)</f>
        <v>70</v>
      </c>
      <c r="X164" s="88">
        <f>LOOKUP(C164,武将属性排列!$C$1:$C$255,武将属性排列!$G$1:$G$255)</f>
        <v>77</v>
      </c>
      <c r="Y164" s="88">
        <f>LOOKUP(C164,武将属性排列!$C$1:$C$255,武将属性排列!$I$1:$I$255)</f>
        <v>78</v>
      </c>
      <c r="Z164" s="93">
        <f>LOOKUP(C164,武将属性排列!$C$1:$C$255,武将属性排列!$K$1:$K$255)</f>
        <v>2</v>
      </c>
      <c r="AA164" s="93">
        <f t="shared" si="128"/>
        <v>0</v>
      </c>
      <c r="AB164" s="88">
        <f>LOOKUP(C164,武将属性排列!$C$1:$C$255,武将属性排列!$O$1:$O$255)</f>
        <v>82</v>
      </c>
      <c r="AC164" s="94">
        <f t="shared" si="127"/>
        <v>266324</v>
      </c>
      <c r="AD164" s="94" t="str">
        <f t="shared" si="109"/>
        <v>41054</v>
      </c>
      <c r="AE164" s="211"/>
      <c r="AF164" s="95">
        <f t="shared" si="129"/>
        <v>40</v>
      </c>
      <c r="AG164" s="99" t="str">
        <f t="shared" si="110"/>
        <v>50</v>
      </c>
      <c r="AH164" s="99" t="str">
        <f t="shared" si="111"/>
        <v>46</v>
      </c>
      <c r="AI164" s="99" t="str">
        <f t="shared" si="112"/>
        <v>4D</v>
      </c>
      <c r="AJ164" s="84" t="str">
        <f t="shared" si="113"/>
        <v>00</v>
      </c>
      <c r="AK164" s="99" t="str">
        <f t="shared" si="114"/>
        <v>4E</v>
      </c>
      <c r="AL164" s="101" t="str">
        <f t="shared" si="115"/>
        <v>山军</v>
      </c>
      <c r="AM164" s="102">
        <f t="shared" si="116"/>
        <v>2</v>
      </c>
      <c r="AN164" s="99" t="str">
        <f t="shared" si="117"/>
        <v>0</v>
      </c>
      <c r="AO164" s="108">
        <f t="shared" si="118"/>
        <v>0</v>
      </c>
      <c r="AP164" s="108">
        <f t="shared" si="119"/>
        <v>4</v>
      </c>
      <c r="AQ164" s="109">
        <f t="shared" si="120"/>
        <v>0</v>
      </c>
      <c r="AR164" s="110" t="str">
        <f t="shared" si="121"/>
        <v>52</v>
      </c>
      <c r="AS164" s="211"/>
      <c r="AT164" s="111" t="s">
        <v>325</v>
      </c>
      <c r="AU164" s="213"/>
      <c r="AV164" s="111">
        <v>14</v>
      </c>
      <c r="DD164" s="70" t="str">
        <f>LOOKUP(C164,全武将名字!$B$3:$B$257,全武将名字!$B$3:$B$257)</f>
        <v>华云龙</v>
      </c>
      <c r="DE164" s="70">
        <f t="shared" si="122"/>
        <v>1</v>
      </c>
    </row>
    <row r="165" spans="1:109">
      <c r="A165" s="59" t="str">
        <f t="shared" si="102"/>
        <v>A1</v>
      </c>
      <c r="B165" s="19">
        <v>161</v>
      </c>
      <c r="C165" s="19" t="s">
        <v>863</v>
      </c>
      <c r="D165" s="67" t="str">
        <f t="shared" si="103"/>
        <v>2164</v>
      </c>
      <c r="E165" s="67">
        <f t="shared" si="123"/>
        <v>8548</v>
      </c>
      <c r="F165" s="67" t="str">
        <f t="shared" si="104"/>
        <v>9535</v>
      </c>
      <c r="G165" s="67">
        <f t="shared" si="124"/>
        <v>38197</v>
      </c>
      <c r="H165" s="67" t="str">
        <f t="shared" si="105"/>
        <v>2529</v>
      </c>
      <c r="I165" s="67">
        <f t="shared" si="125"/>
        <v>9513</v>
      </c>
      <c r="J165" s="79">
        <v>5</v>
      </c>
      <c r="K165" s="84" t="str">
        <f t="shared" si="106"/>
        <v>35</v>
      </c>
      <c r="L165" s="79">
        <f t="shared" si="126"/>
        <v>53</v>
      </c>
      <c r="M165" s="84" t="str">
        <f t="shared" si="107"/>
        <v>95</v>
      </c>
      <c r="N165" s="79">
        <f t="shared" si="108"/>
        <v>149.20703125</v>
      </c>
      <c r="O165" s="211"/>
      <c r="P165" s="85">
        <f>LOOKUP(C165,全武将名字!$B$3:$B$257,全武将名字!$H$3:$H$257)</f>
        <v>94</v>
      </c>
      <c r="Q165" s="85">
        <f>LOOKUP(C165,全武将名字!$B$3:$B$257,全武将名字!$I$3:$I$257)</f>
        <v>56</v>
      </c>
      <c r="R165" s="85">
        <f>LOOKUP(C165,全武将名字!$B$3:$B$257,全武将名字!$J$3:$J$257)</f>
        <v>74</v>
      </c>
      <c r="S165" s="85" t="str">
        <f>LOOKUP(C165,全武将名字!$B$3:$B$257,全武将名字!$K$3:$K$257)</f>
        <v>FF</v>
      </c>
      <c r="T165" s="79" t="s">
        <v>83</v>
      </c>
      <c r="U165" s="87" t="str">
        <f>LOOKUP(C165,武将属性排列!$C$1:$C$255,武将属性排列!$D$1:$D$255)</f>
        <v>在野</v>
      </c>
      <c r="V165" s="88">
        <f>LOOKUP(C165,武将属性排列!$C$1:$C$255,武将属性排列!$E$1:$E$255)</f>
        <v>42</v>
      </c>
      <c r="W165" s="88">
        <f>LOOKUP(C165,武将属性排列!$C$1:$C$255,武将属性排列!$F$1:$F$255)</f>
        <v>78</v>
      </c>
      <c r="X165" s="88">
        <f>LOOKUP(C165,武将属性排列!$C$1:$C$255,武将属性排列!$G$1:$G$255)</f>
        <v>22</v>
      </c>
      <c r="Y165" s="88">
        <f>LOOKUP(C165,武将属性排列!$C$1:$C$255,武将属性排列!$I$1:$I$255)</f>
        <v>78</v>
      </c>
      <c r="Z165" s="93">
        <f>LOOKUP(C165,武将属性排列!$C$1:$C$255,武将属性排列!$K$1:$K$255)</f>
        <v>0</v>
      </c>
      <c r="AA165" s="93">
        <f t="shared" si="128"/>
        <v>0</v>
      </c>
      <c r="AB165" s="88">
        <f>LOOKUP(C165,武将属性排列!$C$1:$C$255,武将属性排列!$O$1:$O$255)</f>
        <v>74</v>
      </c>
      <c r="AC165" s="94">
        <f t="shared" si="127"/>
        <v>266332</v>
      </c>
      <c r="AD165" s="94" t="str">
        <f t="shared" si="109"/>
        <v>4105C</v>
      </c>
      <c r="AE165" s="211"/>
      <c r="AF165" s="95">
        <f t="shared" si="129"/>
        <v>40</v>
      </c>
      <c r="AG165" s="99" t="str">
        <f t="shared" si="110"/>
        <v>2A</v>
      </c>
      <c r="AH165" s="99" t="str">
        <f t="shared" si="111"/>
        <v>4E</v>
      </c>
      <c r="AI165" s="99" t="str">
        <f t="shared" si="112"/>
        <v>16</v>
      </c>
      <c r="AJ165" s="84" t="str">
        <f t="shared" si="113"/>
        <v>00</v>
      </c>
      <c r="AK165" s="99" t="str">
        <f t="shared" si="114"/>
        <v>4E</v>
      </c>
      <c r="AL165" s="101" t="str">
        <f t="shared" si="115"/>
        <v>平军</v>
      </c>
      <c r="AM165" s="102" t="str">
        <f t="shared" si="116"/>
        <v>0</v>
      </c>
      <c r="AN165" s="99" t="str">
        <f t="shared" si="117"/>
        <v>0</v>
      </c>
      <c r="AO165" s="108">
        <f t="shared" si="118"/>
        <v>0</v>
      </c>
      <c r="AP165" s="108">
        <f t="shared" si="119"/>
        <v>3</v>
      </c>
      <c r="AQ165" s="109">
        <f t="shared" si="120"/>
        <v>0</v>
      </c>
      <c r="AR165" s="110" t="str">
        <f t="shared" si="121"/>
        <v>4A</v>
      </c>
      <c r="AS165" s="211"/>
      <c r="AT165" s="111" t="s">
        <v>325</v>
      </c>
      <c r="AU165" s="213"/>
      <c r="AV165" s="111">
        <v>28</v>
      </c>
      <c r="DD165" s="70" t="str">
        <f>LOOKUP(C165,全武将名字!$B$3:$B$257,全武将名字!$B$3:$B$257)</f>
        <v>马兰</v>
      </c>
      <c r="DE165" s="70">
        <f t="shared" si="122"/>
        <v>1</v>
      </c>
    </row>
    <row r="166" spans="1:109">
      <c r="A166" s="59" t="str">
        <f t="shared" si="102"/>
        <v>A2</v>
      </c>
      <c r="B166" s="19">
        <v>162</v>
      </c>
      <c r="C166" s="19" t="s">
        <v>828</v>
      </c>
      <c r="D166" s="67" t="str">
        <f t="shared" si="103"/>
        <v>2166</v>
      </c>
      <c r="E166" s="67">
        <f t="shared" si="123"/>
        <v>8550</v>
      </c>
      <c r="F166" s="67" t="str">
        <f t="shared" si="104"/>
        <v>953A</v>
      </c>
      <c r="G166" s="67">
        <f t="shared" si="124"/>
        <v>38202</v>
      </c>
      <c r="H166" s="67" t="str">
        <f t="shared" si="105"/>
        <v>252E</v>
      </c>
      <c r="I166" s="67">
        <f t="shared" si="125"/>
        <v>9518</v>
      </c>
      <c r="J166" s="79">
        <v>5</v>
      </c>
      <c r="K166" s="84" t="str">
        <f t="shared" si="106"/>
        <v>3A</v>
      </c>
      <c r="L166" s="79">
        <f t="shared" si="126"/>
        <v>58</v>
      </c>
      <c r="M166" s="84" t="str">
        <f t="shared" si="107"/>
        <v>95</v>
      </c>
      <c r="N166" s="79">
        <f t="shared" si="108"/>
        <v>149.2265625</v>
      </c>
      <c r="O166" s="211"/>
      <c r="P166" s="85">
        <f>LOOKUP(C166,全武将名字!$B$3:$B$257,全武将名字!$H$3:$H$257)</f>
        <v>90</v>
      </c>
      <c r="Q166" s="85">
        <f>LOOKUP(C166,全武将名字!$B$3:$B$257,全武将名字!$I$3:$I$257)</f>
        <v>56</v>
      </c>
      <c r="R166" s="85">
        <f>LOOKUP(C166,全武将名字!$B$3:$B$257,全武将名字!$J$3:$J$257)</f>
        <v>74</v>
      </c>
      <c r="S166" s="85" t="str">
        <f>LOOKUP(C166,全武将名字!$B$3:$B$257,全武将名字!$K$3:$K$257)</f>
        <v>FF</v>
      </c>
      <c r="T166" s="79" t="s">
        <v>83</v>
      </c>
      <c r="U166" s="87" t="str">
        <f>LOOKUP(C166,武将属性排列!$C$1:$C$255,武将属性排列!$D$1:$D$255)</f>
        <v>在野</v>
      </c>
      <c r="V166" s="88">
        <f>LOOKUP(C166,武将属性排列!$C$1:$C$255,武将属性排列!$E$1:$E$255)</f>
        <v>74</v>
      </c>
      <c r="W166" s="88">
        <f>LOOKUP(C166,武将属性排列!$C$1:$C$255,武将属性排列!$F$1:$F$255)</f>
        <v>58</v>
      </c>
      <c r="X166" s="88">
        <f>LOOKUP(C166,武将属性排列!$C$1:$C$255,武将属性排列!$G$1:$G$255)</f>
        <v>80</v>
      </c>
      <c r="Y166" s="88">
        <f>LOOKUP(C166,武将属性排列!$C$1:$C$255,武将属性排列!$I$1:$I$255)</f>
        <v>77</v>
      </c>
      <c r="Z166" s="93">
        <f>LOOKUP(C166,武将属性排列!$C$1:$C$255,武将属性排列!$K$1:$K$255)</f>
        <v>0</v>
      </c>
      <c r="AA166" s="93">
        <f t="shared" si="128"/>
        <v>0</v>
      </c>
      <c r="AB166" s="88">
        <f>LOOKUP(C166,武将属性排列!$C$1:$C$255,武将属性排列!$O$1:$O$255)</f>
        <v>52</v>
      </c>
      <c r="AC166" s="94">
        <f t="shared" si="127"/>
        <v>266340</v>
      </c>
      <c r="AD166" s="94" t="str">
        <f t="shared" si="109"/>
        <v>41064</v>
      </c>
      <c r="AE166" s="211"/>
      <c r="AF166" s="95">
        <f t="shared" si="129"/>
        <v>40</v>
      </c>
      <c r="AG166" s="99" t="str">
        <f t="shared" si="110"/>
        <v>4A</v>
      </c>
      <c r="AH166" s="99" t="str">
        <f t="shared" si="111"/>
        <v>3A</v>
      </c>
      <c r="AI166" s="99" t="str">
        <f t="shared" si="112"/>
        <v>50</v>
      </c>
      <c r="AJ166" s="84" t="str">
        <f t="shared" si="113"/>
        <v>00</v>
      </c>
      <c r="AK166" s="99" t="str">
        <f t="shared" si="114"/>
        <v>4D</v>
      </c>
      <c r="AL166" s="101" t="str">
        <f t="shared" si="115"/>
        <v>平军</v>
      </c>
      <c r="AM166" s="102" t="str">
        <f t="shared" si="116"/>
        <v>0</v>
      </c>
      <c r="AN166" s="99" t="str">
        <f t="shared" si="117"/>
        <v>0</v>
      </c>
      <c r="AO166" s="108">
        <f t="shared" si="118"/>
        <v>0</v>
      </c>
      <c r="AP166" s="108">
        <f t="shared" si="119"/>
        <v>3</v>
      </c>
      <c r="AQ166" s="109">
        <f t="shared" si="120"/>
        <v>0</v>
      </c>
      <c r="AR166" s="110" t="str">
        <f t="shared" si="121"/>
        <v>34</v>
      </c>
      <c r="AS166" s="211"/>
      <c r="AT166" s="111" t="s">
        <v>329</v>
      </c>
      <c r="AU166" s="213"/>
      <c r="AV166" s="111">
        <v>0</v>
      </c>
      <c r="DD166" s="70" t="str">
        <f>LOOKUP(C166,全武将名字!$B$3:$B$257,全武将名字!$B$3:$B$257)</f>
        <v>焦庭</v>
      </c>
      <c r="DE166" s="70">
        <f t="shared" si="122"/>
        <v>1</v>
      </c>
    </row>
    <row r="167" spans="1:109">
      <c r="A167" s="59" t="str">
        <f t="shared" si="102"/>
        <v>A3</v>
      </c>
      <c r="B167" s="19">
        <v>163</v>
      </c>
      <c r="C167" s="19" t="s">
        <v>853</v>
      </c>
      <c r="D167" s="67" t="str">
        <f t="shared" si="103"/>
        <v>2168</v>
      </c>
      <c r="E167" s="67">
        <f t="shared" si="123"/>
        <v>8552</v>
      </c>
      <c r="F167" s="67" t="str">
        <f t="shared" si="104"/>
        <v>953F</v>
      </c>
      <c r="G167" s="67">
        <f t="shared" si="124"/>
        <v>38207</v>
      </c>
      <c r="H167" s="67" t="str">
        <f t="shared" si="105"/>
        <v>2533</v>
      </c>
      <c r="I167" s="67">
        <f t="shared" si="125"/>
        <v>9523</v>
      </c>
      <c r="J167" s="79">
        <v>5</v>
      </c>
      <c r="K167" s="84" t="str">
        <f t="shared" si="106"/>
        <v>3F</v>
      </c>
      <c r="L167" s="79">
        <f t="shared" si="126"/>
        <v>63</v>
      </c>
      <c r="M167" s="84" t="str">
        <f t="shared" si="107"/>
        <v>95</v>
      </c>
      <c r="N167" s="79">
        <f t="shared" si="108"/>
        <v>149.24609375</v>
      </c>
      <c r="O167" s="211"/>
      <c r="P167" s="85">
        <f>LOOKUP(C167,全武将名字!$B$3:$B$257,全武将名字!$H$3:$H$257)</f>
        <v>94</v>
      </c>
      <c r="Q167" s="85">
        <f>LOOKUP(C167,全武将名字!$B$3:$B$257,全武将名字!$I$3:$I$257)</f>
        <v>50</v>
      </c>
      <c r="R167" s="85">
        <f>LOOKUP(C167,全武将名字!$B$3:$B$257,全武将名字!$J$3:$J$257)</f>
        <v>72</v>
      </c>
      <c r="S167" s="85">
        <f>LOOKUP(C167,全武将名字!$B$3:$B$257,全武将名字!$K$3:$K$257)</f>
        <v>54</v>
      </c>
      <c r="T167" s="79" t="s">
        <v>83</v>
      </c>
      <c r="U167" s="87" t="str">
        <f>LOOKUP(C167,武将属性排列!$C$1:$C$255,武将属性排列!$D$1:$D$255)</f>
        <v>在野</v>
      </c>
      <c r="V167" s="88">
        <f>LOOKUP(C167,武将属性排列!$C$1:$C$255,武将属性排列!$E$1:$E$255)</f>
        <v>51</v>
      </c>
      <c r="W167" s="88">
        <f>LOOKUP(C167,武将属性排列!$C$1:$C$255,武将属性排列!$F$1:$F$255)</f>
        <v>68</v>
      </c>
      <c r="X167" s="88">
        <f>LOOKUP(C167,武将属性排列!$C$1:$C$255,武将属性排列!$G$1:$G$255)</f>
        <v>50</v>
      </c>
      <c r="Y167" s="88">
        <f>LOOKUP(C167,武将属性排列!$C$1:$C$255,武将属性排列!$I$1:$I$255)</f>
        <v>77</v>
      </c>
      <c r="Z167" s="93">
        <f>LOOKUP(C167,武将属性排列!$C$1:$C$255,武将属性排列!$K$1:$K$255)</f>
        <v>1</v>
      </c>
      <c r="AA167" s="93">
        <f t="shared" si="128"/>
        <v>0</v>
      </c>
      <c r="AB167" s="88">
        <f>LOOKUP(C167,武将属性排列!$C$1:$C$255,武将属性排列!$O$1:$O$255)</f>
        <v>73</v>
      </c>
      <c r="AC167" s="94">
        <f t="shared" si="127"/>
        <v>266348</v>
      </c>
      <c r="AD167" s="94" t="str">
        <f t="shared" si="109"/>
        <v>4106C</v>
      </c>
      <c r="AE167" s="211"/>
      <c r="AF167" s="95">
        <f t="shared" si="129"/>
        <v>40</v>
      </c>
      <c r="AG167" s="99" t="str">
        <f t="shared" si="110"/>
        <v>33</v>
      </c>
      <c r="AH167" s="99" t="str">
        <f t="shared" si="111"/>
        <v>44</v>
      </c>
      <c r="AI167" s="99" t="str">
        <f t="shared" si="112"/>
        <v>32</v>
      </c>
      <c r="AJ167" s="84" t="str">
        <f t="shared" si="113"/>
        <v>00</v>
      </c>
      <c r="AK167" s="99" t="str">
        <f t="shared" si="114"/>
        <v>4D</v>
      </c>
      <c r="AL167" s="101" t="str">
        <f t="shared" si="115"/>
        <v>水军</v>
      </c>
      <c r="AM167" s="102">
        <f t="shared" si="116"/>
        <v>1</v>
      </c>
      <c r="AN167" s="99" t="str">
        <f t="shared" si="117"/>
        <v>0</v>
      </c>
      <c r="AO167" s="108">
        <f t="shared" si="118"/>
        <v>0</v>
      </c>
      <c r="AP167" s="108">
        <f t="shared" si="119"/>
        <v>4</v>
      </c>
      <c r="AQ167" s="109">
        <f t="shared" si="120"/>
        <v>0</v>
      </c>
      <c r="AR167" s="110" t="str">
        <f t="shared" si="121"/>
        <v>49</v>
      </c>
      <c r="AS167" s="211"/>
      <c r="AT167" s="111" t="s">
        <v>329</v>
      </c>
      <c r="AU167" s="213"/>
      <c r="AV167" s="111">
        <v>14</v>
      </c>
      <c r="DD167" s="70" t="str">
        <f>LOOKUP(C167,全武将名字!$B$3:$B$257,全武将名字!$B$3:$B$257)</f>
        <v>陆仲亨</v>
      </c>
      <c r="DE167" s="70">
        <f t="shared" si="122"/>
        <v>1</v>
      </c>
    </row>
    <row r="168" spans="1:109">
      <c r="A168" s="59" t="str">
        <f t="shared" si="102"/>
        <v>A4</v>
      </c>
      <c r="B168" s="19">
        <v>164</v>
      </c>
      <c r="C168" s="19" t="s">
        <v>798</v>
      </c>
      <c r="D168" s="67" t="str">
        <f t="shared" si="103"/>
        <v>216A</v>
      </c>
      <c r="E168" s="67">
        <f t="shared" si="123"/>
        <v>8554</v>
      </c>
      <c r="F168" s="67" t="str">
        <f t="shared" si="104"/>
        <v>9544</v>
      </c>
      <c r="G168" s="67">
        <f t="shared" si="124"/>
        <v>38212</v>
      </c>
      <c r="H168" s="67" t="str">
        <f t="shared" si="105"/>
        <v>2538</v>
      </c>
      <c r="I168" s="67">
        <f t="shared" si="125"/>
        <v>9528</v>
      </c>
      <c r="J168" s="79">
        <v>5</v>
      </c>
      <c r="K168" s="84" t="str">
        <f t="shared" si="106"/>
        <v>44</v>
      </c>
      <c r="L168" s="79">
        <f t="shared" si="126"/>
        <v>68</v>
      </c>
      <c r="M168" s="84" t="str">
        <f t="shared" si="107"/>
        <v>95</v>
      </c>
      <c r="N168" s="79">
        <f t="shared" si="108"/>
        <v>149.265625</v>
      </c>
      <c r="O168" s="211"/>
      <c r="P168" s="85" t="str">
        <f>LOOKUP(C168,全武将名字!$B$3:$B$257,全武将名字!$H$3:$H$257)</f>
        <v>8C</v>
      </c>
      <c r="Q168" s="85">
        <f>LOOKUP(C168,全武将名字!$B$3:$B$257,全武将名字!$I$3:$I$257)</f>
        <v>50</v>
      </c>
      <c r="R168" s="85">
        <f>LOOKUP(C168,全武将名字!$B$3:$B$257,全武将名字!$J$3:$J$257)</f>
        <v>52</v>
      </c>
      <c r="S168" s="85">
        <f>LOOKUP(C168,全武将名字!$B$3:$B$257,全武将名字!$K$3:$K$257)</f>
        <v>70</v>
      </c>
      <c r="T168" s="79" t="s">
        <v>83</v>
      </c>
      <c r="U168" s="87" t="str">
        <f>LOOKUP(C168,武将属性排列!$C$1:$C$255,武将属性排列!$D$1:$D$255)</f>
        <v>在野</v>
      </c>
      <c r="V168" s="88">
        <f>LOOKUP(C168,武将属性排列!$C$1:$C$255,武将属性排列!$E$1:$E$255)</f>
        <v>79</v>
      </c>
      <c r="W168" s="88">
        <f>LOOKUP(C168,武将属性排列!$C$1:$C$255,武将属性排列!$F$1:$F$255)</f>
        <v>56</v>
      </c>
      <c r="X168" s="88">
        <f>LOOKUP(C168,武将属性排列!$C$1:$C$255,武将属性排列!$G$1:$G$255)</f>
        <v>77</v>
      </c>
      <c r="Y168" s="88">
        <f>LOOKUP(C168,武将属性排列!$C$1:$C$255,武将属性排列!$I$1:$I$255)</f>
        <v>77</v>
      </c>
      <c r="Z168" s="93">
        <f>LOOKUP(C168,武将属性排列!$C$1:$C$255,武将属性排列!$K$1:$K$255)</f>
        <v>2</v>
      </c>
      <c r="AA168" s="93">
        <f t="shared" si="128"/>
        <v>0</v>
      </c>
      <c r="AB168" s="88">
        <f>LOOKUP(C168,武将属性排列!$C$1:$C$255,武将属性排列!$O$1:$O$255)</f>
        <v>80</v>
      </c>
      <c r="AC168" s="94">
        <f t="shared" si="127"/>
        <v>266356</v>
      </c>
      <c r="AD168" s="94" t="str">
        <f t="shared" si="109"/>
        <v>41074</v>
      </c>
      <c r="AE168" s="211"/>
      <c r="AF168" s="95">
        <f t="shared" si="129"/>
        <v>40</v>
      </c>
      <c r="AG168" s="99" t="str">
        <f t="shared" si="110"/>
        <v>4F</v>
      </c>
      <c r="AH168" s="99" t="str">
        <f t="shared" si="111"/>
        <v>38</v>
      </c>
      <c r="AI168" s="99" t="str">
        <f t="shared" si="112"/>
        <v>4D</v>
      </c>
      <c r="AJ168" s="84" t="str">
        <f t="shared" si="113"/>
        <v>00</v>
      </c>
      <c r="AK168" s="99" t="str">
        <f t="shared" si="114"/>
        <v>4D</v>
      </c>
      <c r="AL168" s="101" t="str">
        <f t="shared" si="115"/>
        <v>山军</v>
      </c>
      <c r="AM168" s="102">
        <f t="shared" si="116"/>
        <v>2</v>
      </c>
      <c r="AN168" s="99" t="str">
        <f t="shared" si="117"/>
        <v>0</v>
      </c>
      <c r="AO168" s="108">
        <f t="shared" si="118"/>
        <v>0</v>
      </c>
      <c r="AP168" s="108">
        <f t="shared" si="119"/>
        <v>4</v>
      </c>
      <c r="AQ168" s="109">
        <f t="shared" si="120"/>
        <v>0</v>
      </c>
      <c r="AR168" s="110" t="str">
        <f t="shared" si="121"/>
        <v>50</v>
      </c>
      <c r="AS168" s="211"/>
      <c r="AT168" s="111" t="s">
        <v>329</v>
      </c>
      <c r="AU168" s="213"/>
      <c r="AV168" s="111">
        <v>28</v>
      </c>
      <c r="DD168" s="70" t="str">
        <f>LOOKUP(C168,全武将名字!$B$3:$B$257,全武将名字!$B$3:$B$257)</f>
        <v>固大英</v>
      </c>
      <c r="DE168" s="70">
        <f t="shared" si="122"/>
        <v>1</v>
      </c>
    </row>
    <row r="169" spans="1:109">
      <c r="A169" s="59" t="str">
        <f t="shared" ref="A169:A232" si="130">DEC2HEX(B169)</f>
        <v>A5</v>
      </c>
      <c r="B169" s="19">
        <v>165</v>
      </c>
      <c r="C169" s="19" t="s">
        <v>966</v>
      </c>
      <c r="D169" s="67" t="str">
        <f t="shared" si="103"/>
        <v>216C</v>
      </c>
      <c r="E169" s="67">
        <f t="shared" si="123"/>
        <v>8556</v>
      </c>
      <c r="F169" s="67" t="str">
        <f t="shared" si="104"/>
        <v>9549</v>
      </c>
      <c r="G169" s="67">
        <f t="shared" si="124"/>
        <v>38217</v>
      </c>
      <c r="H169" s="67" t="str">
        <f t="shared" si="105"/>
        <v>253D</v>
      </c>
      <c r="I169" s="67">
        <f t="shared" si="125"/>
        <v>9533</v>
      </c>
      <c r="J169" s="79">
        <v>5</v>
      </c>
      <c r="K169" s="84" t="str">
        <f t="shared" si="106"/>
        <v>49</v>
      </c>
      <c r="L169" s="79">
        <f t="shared" si="126"/>
        <v>73</v>
      </c>
      <c r="M169" s="84" t="str">
        <f t="shared" si="107"/>
        <v>95</v>
      </c>
      <c r="N169" s="79">
        <f t="shared" si="108"/>
        <v>149.28515625</v>
      </c>
      <c r="O169" s="211"/>
      <c r="P169" s="85" t="str">
        <f>LOOKUP(C169,全武将名字!$B$3:$B$257,全武将名字!$H$3:$H$257)</f>
        <v>FB</v>
      </c>
      <c r="Q169" s="85">
        <f>LOOKUP(C169,全武将名字!$B$3:$B$257,全武将名字!$I$3:$I$257)</f>
        <v>50</v>
      </c>
      <c r="R169" s="85">
        <f>LOOKUP(C169,全武将名字!$B$3:$B$257,全武将名字!$J$3:$J$257)</f>
        <v>52</v>
      </c>
      <c r="S169" s="85">
        <f>LOOKUP(C169,全武将名字!$B$3:$B$257,全武将名字!$K$3:$K$257)</f>
        <v>54</v>
      </c>
      <c r="T169" s="79" t="s">
        <v>83</v>
      </c>
      <c r="U169" s="87" t="str">
        <f>LOOKUP(C169,武将属性排列!$C$1:$C$255,武将属性排列!$D$1:$D$255)</f>
        <v>在野</v>
      </c>
      <c r="V169" s="88">
        <f>LOOKUP(C169,武将属性排列!$C$1:$C$255,武将属性排列!$E$1:$E$255)</f>
        <v>93</v>
      </c>
      <c r="W169" s="88">
        <f>LOOKUP(C169,武将属性排列!$C$1:$C$255,武将属性排列!$F$1:$F$255)</f>
        <v>60</v>
      </c>
      <c r="X169" s="88">
        <f>LOOKUP(C169,武将属性排列!$C$1:$C$255,武将属性排列!$G$1:$G$255)</f>
        <v>97</v>
      </c>
      <c r="Y169" s="88">
        <f>LOOKUP(C169,武将属性排列!$C$1:$C$255,武将属性排列!$I$1:$I$255)</f>
        <v>77</v>
      </c>
      <c r="Z169" s="93">
        <f>LOOKUP(C169,武将属性排列!$C$1:$C$255,武将属性排列!$K$1:$K$255)</f>
        <v>2</v>
      </c>
      <c r="AA169" s="93">
        <f t="shared" si="128"/>
        <v>0</v>
      </c>
      <c r="AB169" s="88">
        <f>LOOKUP(C169,武将属性排列!$C$1:$C$255,武将属性排列!$O$1:$O$255)</f>
        <v>50</v>
      </c>
      <c r="AC169" s="94">
        <f t="shared" si="127"/>
        <v>266364</v>
      </c>
      <c r="AD169" s="94" t="str">
        <f t="shared" si="109"/>
        <v>4107C</v>
      </c>
      <c r="AE169" s="211"/>
      <c r="AF169" s="95">
        <f t="shared" si="129"/>
        <v>40</v>
      </c>
      <c r="AG169" s="99" t="str">
        <f t="shared" si="110"/>
        <v>5D</v>
      </c>
      <c r="AH169" s="99" t="str">
        <f t="shared" si="111"/>
        <v>3C</v>
      </c>
      <c r="AI169" s="99" t="str">
        <f t="shared" si="112"/>
        <v>61</v>
      </c>
      <c r="AJ169" s="84" t="str">
        <f t="shared" si="113"/>
        <v>00</v>
      </c>
      <c r="AK169" s="99" t="str">
        <f t="shared" si="114"/>
        <v>4D</v>
      </c>
      <c r="AL169" s="101" t="str">
        <f t="shared" si="115"/>
        <v>山军</v>
      </c>
      <c r="AM169" s="102">
        <f t="shared" si="116"/>
        <v>2</v>
      </c>
      <c r="AN169" s="99" t="str">
        <f t="shared" si="117"/>
        <v>0</v>
      </c>
      <c r="AO169" s="108">
        <f t="shared" si="118"/>
        <v>0</v>
      </c>
      <c r="AP169" s="108">
        <f t="shared" si="119"/>
        <v>4</v>
      </c>
      <c r="AQ169" s="109">
        <f t="shared" si="120"/>
        <v>0</v>
      </c>
      <c r="AR169" s="110" t="str">
        <f t="shared" si="121"/>
        <v>32</v>
      </c>
      <c r="AS169" s="211"/>
      <c r="AT169" s="111" t="s">
        <v>333</v>
      </c>
      <c r="AU169" s="213"/>
      <c r="AV169" s="111">
        <v>0</v>
      </c>
      <c r="DD169" s="70" t="str">
        <f>LOOKUP(C169,全武将名字!$B$3:$B$257,全武将名字!$B$3:$B$257)</f>
        <v>张兴祖</v>
      </c>
      <c r="DE169" s="70">
        <f t="shared" si="122"/>
        <v>1</v>
      </c>
    </row>
    <row r="170" spans="1:109">
      <c r="A170" s="59" t="str">
        <f t="shared" si="130"/>
        <v>A6</v>
      </c>
      <c r="B170" s="19">
        <v>166</v>
      </c>
      <c r="C170" s="19" t="s">
        <v>820</v>
      </c>
      <c r="D170" s="67" t="str">
        <f t="shared" si="103"/>
        <v>216E</v>
      </c>
      <c r="E170" s="67">
        <f t="shared" si="123"/>
        <v>8558</v>
      </c>
      <c r="F170" s="67" t="str">
        <f t="shared" si="104"/>
        <v>954E</v>
      </c>
      <c r="G170" s="67">
        <f t="shared" si="124"/>
        <v>38222</v>
      </c>
      <c r="H170" s="67" t="str">
        <f t="shared" si="105"/>
        <v>2542</v>
      </c>
      <c r="I170" s="67">
        <f t="shared" si="125"/>
        <v>9538</v>
      </c>
      <c r="J170" s="79">
        <v>5</v>
      </c>
      <c r="K170" s="84" t="str">
        <f t="shared" si="106"/>
        <v>4E</v>
      </c>
      <c r="L170" s="79">
        <f t="shared" si="126"/>
        <v>78</v>
      </c>
      <c r="M170" s="84" t="str">
        <f t="shared" si="107"/>
        <v>95</v>
      </c>
      <c r="N170" s="79">
        <f t="shared" si="108"/>
        <v>149.3046875</v>
      </c>
      <c r="O170" s="211"/>
      <c r="P170" s="85" t="str">
        <f>LOOKUP(C170,全武将名字!$B$3:$B$257,全武将名字!$H$3:$H$257)</f>
        <v>8F</v>
      </c>
      <c r="Q170" s="85">
        <f>LOOKUP(C170,全武将名字!$B$3:$B$257,全武将名字!$I$3:$I$257)</f>
        <v>72</v>
      </c>
      <c r="R170" s="85">
        <f>LOOKUP(C170,全武将名字!$B$3:$B$257,全武将名字!$J$3:$J$257)</f>
        <v>54</v>
      </c>
      <c r="S170" s="85" t="str">
        <f>LOOKUP(C170,全武将名字!$B$3:$B$257,全武将名字!$K$3:$K$257)</f>
        <v>FF</v>
      </c>
      <c r="T170" s="79" t="s">
        <v>83</v>
      </c>
      <c r="U170" s="87" t="str">
        <f>LOOKUP(C170,武将属性排列!$C$1:$C$255,武将属性排列!$D$1:$D$255)</f>
        <v>在野</v>
      </c>
      <c r="V170" s="88">
        <f>LOOKUP(C170,武将属性排列!$C$1:$C$255,武将属性排列!$E$1:$E$255)</f>
        <v>86</v>
      </c>
      <c r="W170" s="88">
        <f>LOOKUP(C170,武将属性排列!$C$1:$C$255,武将属性排列!$F$1:$F$255)</f>
        <v>76</v>
      </c>
      <c r="X170" s="88">
        <f>LOOKUP(C170,武将属性排列!$C$1:$C$255,武将属性排列!$G$1:$G$255)</f>
        <v>70</v>
      </c>
      <c r="Y170" s="88">
        <f>LOOKUP(C170,武将属性排列!$C$1:$C$255,武将属性排列!$I$1:$I$255)</f>
        <v>77</v>
      </c>
      <c r="Z170" s="93">
        <f>LOOKUP(C170,武将属性排列!$C$1:$C$255,武将属性排列!$K$1:$K$255)</f>
        <v>1</v>
      </c>
      <c r="AA170" s="93">
        <f t="shared" si="128"/>
        <v>0</v>
      </c>
      <c r="AB170" s="88">
        <f>LOOKUP(C170,武将属性排列!$C$1:$C$255,武将属性排列!$O$1:$O$255)</f>
        <v>85</v>
      </c>
      <c r="AC170" s="94">
        <f t="shared" si="127"/>
        <v>266372</v>
      </c>
      <c r="AD170" s="94" t="str">
        <f t="shared" si="109"/>
        <v>41084</v>
      </c>
      <c r="AE170" s="211"/>
      <c r="AF170" s="95">
        <f t="shared" si="129"/>
        <v>40</v>
      </c>
      <c r="AG170" s="99" t="str">
        <f t="shared" si="110"/>
        <v>56</v>
      </c>
      <c r="AH170" s="99" t="str">
        <f t="shared" si="111"/>
        <v>4C</v>
      </c>
      <c r="AI170" s="99" t="str">
        <f t="shared" si="112"/>
        <v>46</v>
      </c>
      <c r="AJ170" s="84" t="str">
        <f t="shared" si="113"/>
        <v>00</v>
      </c>
      <c r="AK170" s="99" t="str">
        <f t="shared" si="114"/>
        <v>4D</v>
      </c>
      <c r="AL170" s="101" t="str">
        <f t="shared" si="115"/>
        <v>水军</v>
      </c>
      <c r="AM170" s="102">
        <f t="shared" si="116"/>
        <v>1</v>
      </c>
      <c r="AN170" s="99" t="str">
        <f t="shared" si="117"/>
        <v>0</v>
      </c>
      <c r="AO170" s="108">
        <f t="shared" si="118"/>
        <v>0</v>
      </c>
      <c r="AP170" s="108">
        <f t="shared" si="119"/>
        <v>4</v>
      </c>
      <c r="AQ170" s="109">
        <f t="shared" si="120"/>
        <v>0</v>
      </c>
      <c r="AR170" s="110" t="str">
        <f t="shared" si="121"/>
        <v>55</v>
      </c>
      <c r="AS170" s="211"/>
      <c r="AT170" s="111" t="s">
        <v>333</v>
      </c>
      <c r="AU170" s="213"/>
      <c r="AV170" s="111">
        <v>14</v>
      </c>
      <c r="DD170" s="70" t="str">
        <f>LOOKUP(C170,全武将名字!$B$3:$B$257,全武将名字!$B$3:$B$257)</f>
        <v>花茂</v>
      </c>
      <c r="DE170" s="70">
        <f t="shared" si="122"/>
        <v>1</v>
      </c>
    </row>
    <row r="171" spans="1:109">
      <c r="A171" s="59" t="str">
        <f t="shared" si="130"/>
        <v>A7</v>
      </c>
      <c r="B171" s="19">
        <v>167</v>
      </c>
      <c r="C171" s="19" t="s">
        <v>896</v>
      </c>
      <c r="D171" s="67" t="str">
        <f t="shared" si="103"/>
        <v>2170</v>
      </c>
      <c r="E171" s="67">
        <f t="shared" si="123"/>
        <v>8560</v>
      </c>
      <c r="F171" s="67" t="str">
        <f t="shared" si="104"/>
        <v>9553</v>
      </c>
      <c r="G171" s="67">
        <f t="shared" si="124"/>
        <v>38227</v>
      </c>
      <c r="H171" s="67" t="str">
        <f t="shared" si="105"/>
        <v>2547</v>
      </c>
      <c r="I171" s="67">
        <f t="shared" si="125"/>
        <v>9543</v>
      </c>
      <c r="J171" s="79">
        <v>5</v>
      </c>
      <c r="K171" s="84" t="str">
        <f t="shared" si="106"/>
        <v>53</v>
      </c>
      <c r="L171" s="79">
        <f t="shared" si="126"/>
        <v>83</v>
      </c>
      <c r="M171" s="84" t="str">
        <f t="shared" si="107"/>
        <v>95</v>
      </c>
      <c r="N171" s="79">
        <f t="shared" si="108"/>
        <v>149.32421875</v>
      </c>
      <c r="O171" s="211"/>
      <c r="P171" s="85">
        <f>LOOKUP(C171,全武将名字!$B$3:$B$257,全武将名字!$H$3:$H$257)</f>
        <v>98</v>
      </c>
      <c r="Q171" s="85">
        <f>LOOKUP(C171,全武将名字!$B$3:$B$257,全武将名字!$I$3:$I$257)</f>
        <v>74</v>
      </c>
      <c r="R171" s="85">
        <f>LOOKUP(C171,全武将名字!$B$3:$B$257,全武将名字!$J$3:$J$257)</f>
        <v>76</v>
      </c>
      <c r="S171" s="85">
        <f>LOOKUP(C171,全武将名字!$B$3:$B$257,全武将名字!$K$3:$K$257)</f>
        <v>58</v>
      </c>
      <c r="T171" s="79" t="s">
        <v>83</v>
      </c>
      <c r="U171" s="87" t="str">
        <f>LOOKUP(C171,武将属性排列!$C$1:$C$255,武将属性排列!$D$1:$D$255)</f>
        <v>在野</v>
      </c>
      <c r="V171" s="88">
        <f>LOOKUP(C171,武将属性排列!$C$1:$C$255,武将属性排列!$E$1:$E$255)</f>
        <v>77</v>
      </c>
      <c r="W171" s="88">
        <f>LOOKUP(C171,武将属性排列!$C$1:$C$255,武将属性排列!$F$1:$F$255)</f>
        <v>70</v>
      </c>
      <c r="X171" s="88">
        <f>LOOKUP(C171,武将属性排列!$C$1:$C$255,武将属性排列!$G$1:$G$255)</f>
        <v>88</v>
      </c>
      <c r="Y171" s="88">
        <f>LOOKUP(C171,武将属性排列!$C$1:$C$255,武将属性排列!$I$1:$I$255)</f>
        <v>76</v>
      </c>
      <c r="Z171" s="93">
        <f>LOOKUP(C171,武将属性排列!$C$1:$C$255,武将属性排列!$K$1:$K$255)</f>
        <v>0</v>
      </c>
      <c r="AA171" s="93">
        <f t="shared" si="128"/>
        <v>0</v>
      </c>
      <c r="AB171" s="88">
        <f>LOOKUP(C171,武将属性排列!$C$1:$C$255,武将属性排列!$O$1:$O$255)</f>
        <v>61</v>
      </c>
      <c r="AC171" s="94">
        <f t="shared" si="127"/>
        <v>266380</v>
      </c>
      <c r="AD171" s="94" t="str">
        <f t="shared" si="109"/>
        <v>4108C</v>
      </c>
      <c r="AE171" s="211"/>
      <c r="AF171" s="95">
        <f t="shared" si="129"/>
        <v>40</v>
      </c>
      <c r="AG171" s="99" t="str">
        <f t="shared" si="110"/>
        <v>4D</v>
      </c>
      <c r="AH171" s="99" t="str">
        <f t="shared" si="111"/>
        <v>46</v>
      </c>
      <c r="AI171" s="99" t="str">
        <f t="shared" si="112"/>
        <v>58</v>
      </c>
      <c r="AJ171" s="84" t="str">
        <f t="shared" si="113"/>
        <v>00</v>
      </c>
      <c r="AK171" s="99" t="str">
        <f t="shared" si="114"/>
        <v>4C</v>
      </c>
      <c r="AL171" s="101" t="str">
        <f t="shared" si="115"/>
        <v>平军</v>
      </c>
      <c r="AM171" s="102" t="str">
        <f t="shared" si="116"/>
        <v>0</v>
      </c>
      <c r="AN171" s="99" t="str">
        <f t="shared" si="117"/>
        <v>0</v>
      </c>
      <c r="AO171" s="108">
        <f t="shared" si="118"/>
        <v>0</v>
      </c>
      <c r="AP171" s="108">
        <f t="shared" si="119"/>
        <v>3</v>
      </c>
      <c r="AQ171" s="109">
        <f t="shared" si="120"/>
        <v>0</v>
      </c>
      <c r="AR171" s="110" t="str">
        <f t="shared" si="121"/>
        <v>3D</v>
      </c>
      <c r="AS171" s="211"/>
      <c r="AT171" s="111" t="s">
        <v>333</v>
      </c>
      <c r="AU171" s="213"/>
      <c r="AV171" s="111">
        <v>28</v>
      </c>
      <c r="DD171" s="70" t="str">
        <f>LOOKUP(C171,全武将名字!$B$3:$B$257,全武将名字!$B$3:$B$257)</f>
        <v>田伯超</v>
      </c>
      <c r="DE171" s="70">
        <f t="shared" si="122"/>
        <v>1</v>
      </c>
    </row>
    <row r="172" spans="1:109">
      <c r="A172" s="59" t="str">
        <f t="shared" si="130"/>
        <v>A8</v>
      </c>
      <c r="B172" s="19">
        <v>168</v>
      </c>
      <c r="C172" s="19" t="s">
        <v>858</v>
      </c>
      <c r="D172" s="67" t="str">
        <f t="shared" si="103"/>
        <v>2172</v>
      </c>
      <c r="E172" s="67">
        <f t="shared" si="123"/>
        <v>8562</v>
      </c>
      <c r="F172" s="67" t="str">
        <f t="shared" si="104"/>
        <v>9558</v>
      </c>
      <c r="G172" s="67">
        <f t="shared" si="124"/>
        <v>38232</v>
      </c>
      <c r="H172" s="67" t="str">
        <f t="shared" si="105"/>
        <v>254C</v>
      </c>
      <c r="I172" s="67">
        <f t="shared" si="125"/>
        <v>9548</v>
      </c>
      <c r="J172" s="79">
        <v>5</v>
      </c>
      <c r="K172" s="84" t="str">
        <f t="shared" si="106"/>
        <v>58</v>
      </c>
      <c r="L172" s="79">
        <f t="shared" si="126"/>
        <v>88</v>
      </c>
      <c r="M172" s="84" t="str">
        <f t="shared" si="107"/>
        <v>95</v>
      </c>
      <c r="N172" s="79">
        <f t="shared" si="108"/>
        <v>149.34375</v>
      </c>
      <c r="O172" s="211"/>
      <c r="P172" s="85" t="str">
        <f>LOOKUP(C172,全武将名字!$B$3:$B$257,全武将名字!$H$3:$H$257)</f>
        <v>FC</v>
      </c>
      <c r="Q172" s="85" t="str">
        <f>LOOKUP(C172,全武将名字!$B$3:$B$257,全武将名字!$I$3:$I$257)</f>
        <v>7A</v>
      </c>
      <c r="R172" s="85" t="str">
        <f>LOOKUP(C172,全武将名字!$B$3:$B$257,全武将名字!$J$3:$J$257)</f>
        <v>5C</v>
      </c>
      <c r="S172" s="85" t="str">
        <f>LOOKUP(C172,全武将名字!$B$3:$B$257,全武将名字!$K$3:$K$257)</f>
        <v>FF</v>
      </c>
      <c r="T172" s="79" t="s">
        <v>83</v>
      </c>
      <c r="U172" s="87" t="str">
        <f>LOOKUP(C172,武将属性排列!$C$1:$C$255,武将属性排列!$D$1:$D$255)</f>
        <v>在野</v>
      </c>
      <c r="V172" s="88">
        <f>LOOKUP(C172,武将属性排列!$C$1:$C$255,武将属性排列!$E$1:$E$255)</f>
        <v>80</v>
      </c>
      <c r="W172" s="88">
        <f>LOOKUP(C172,武将属性排列!$C$1:$C$255,武将属性排列!$F$1:$F$255)</f>
        <v>54</v>
      </c>
      <c r="X172" s="88">
        <f>LOOKUP(C172,武将属性排列!$C$1:$C$255,武将属性排列!$G$1:$G$255)</f>
        <v>82</v>
      </c>
      <c r="Y172" s="88">
        <f>LOOKUP(C172,武将属性排列!$C$1:$C$255,武将属性排列!$I$1:$I$255)</f>
        <v>75</v>
      </c>
      <c r="Z172" s="93">
        <f>LOOKUP(C172,武将属性排列!$C$1:$C$255,武将属性排列!$K$1:$K$255)</f>
        <v>2</v>
      </c>
      <c r="AA172" s="93">
        <f t="shared" si="128"/>
        <v>0</v>
      </c>
      <c r="AB172" s="88">
        <f>LOOKUP(C172,武将属性排列!$C$1:$C$255,武将属性排列!$O$1:$O$255)</f>
        <v>74</v>
      </c>
      <c r="AC172" s="94">
        <f t="shared" si="127"/>
        <v>266388</v>
      </c>
      <c r="AD172" s="94" t="str">
        <f t="shared" si="109"/>
        <v>41094</v>
      </c>
      <c r="AE172" s="211"/>
      <c r="AF172" s="95">
        <f t="shared" si="129"/>
        <v>40</v>
      </c>
      <c r="AG172" s="99" t="str">
        <f t="shared" si="110"/>
        <v>50</v>
      </c>
      <c r="AH172" s="99" t="str">
        <f t="shared" si="111"/>
        <v>36</v>
      </c>
      <c r="AI172" s="99" t="str">
        <f t="shared" si="112"/>
        <v>52</v>
      </c>
      <c r="AJ172" s="84" t="str">
        <f t="shared" si="113"/>
        <v>00</v>
      </c>
      <c r="AK172" s="99" t="str">
        <f t="shared" si="114"/>
        <v>4B</v>
      </c>
      <c r="AL172" s="101" t="str">
        <f t="shared" si="115"/>
        <v>山军</v>
      </c>
      <c r="AM172" s="102">
        <f t="shared" si="116"/>
        <v>2</v>
      </c>
      <c r="AN172" s="99" t="str">
        <f t="shared" si="117"/>
        <v>0</v>
      </c>
      <c r="AO172" s="108">
        <f t="shared" si="118"/>
        <v>0</v>
      </c>
      <c r="AP172" s="108">
        <f t="shared" si="119"/>
        <v>3</v>
      </c>
      <c r="AQ172" s="109">
        <f t="shared" si="120"/>
        <v>0</v>
      </c>
      <c r="AR172" s="110" t="str">
        <f t="shared" si="121"/>
        <v>4A</v>
      </c>
      <c r="AS172" s="211"/>
      <c r="AT172" s="111" t="s">
        <v>337</v>
      </c>
      <c r="AU172" s="213"/>
      <c r="AV172" s="111">
        <v>0</v>
      </c>
      <c r="DD172" s="70" t="str">
        <f>LOOKUP(C172,全武将名字!$B$3:$B$257,全武将名字!$B$3:$B$257)</f>
        <v>吕珍</v>
      </c>
      <c r="DE172" s="70">
        <f t="shared" si="122"/>
        <v>1</v>
      </c>
    </row>
    <row r="173" spans="1:109">
      <c r="A173" s="59" t="str">
        <f t="shared" si="130"/>
        <v>A9</v>
      </c>
      <c r="B173" s="19">
        <v>169</v>
      </c>
      <c r="C173" s="19" t="s">
        <v>887</v>
      </c>
      <c r="D173" s="67" t="str">
        <f t="shared" si="103"/>
        <v>2174</v>
      </c>
      <c r="E173" s="67">
        <f t="shared" si="123"/>
        <v>8564</v>
      </c>
      <c r="F173" s="67" t="str">
        <f t="shared" si="104"/>
        <v>955D</v>
      </c>
      <c r="G173" s="67">
        <f t="shared" si="124"/>
        <v>38237</v>
      </c>
      <c r="H173" s="67" t="str">
        <f t="shared" si="105"/>
        <v>2551</v>
      </c>
      <c r="I173" s="67">
        <f t="shared" si="125"/>
        <v>9553</v>
      </c>
      <c r="J173" s="79">
        <v>5</v>
      </c>
      <c r="K173" s="84" t="str">
        <f t="shared" si="106"/>
        <v>5D</v>
      </c>
      <c r="L173" s="79">
        <f t="shared" si="126"/>
        <v>93</v>
      </c>
      <c r="M173" s="84" t="str">
        <f t="shared" si="107"/>
        <v>95</v>
      </c>
      <c r="N173" s="79">
        <f t="shared" si="108"/>
        <v>149.36328125</v>
      </c>
      <c r="O173" s="211"/>
      <c r="P173" s="85">
        <f>LOOKUP(C173,全武将名字!$B$3:$B$257,全武将名字!$H$3:$H$257)</f>
        <v>98</v>
      </c>
      <c r="Q173" s="85">
        <f>LOOKUP(C173,全武将名字!$B$3:$B$257,全武将名字!$I$3:$I$257)</f>
        <v>50</v>
      </c>
      <c r="R173" s="85">
        <f>LOOKUP(C173,全武将名字!$B$3:$B$257,全武将名字!$J$3:$J$257)</f>
        <v>52</v>
      </c>
      <c r="S173" s="85">
        <f>LOOKUP(C173,全武将名字!$B$3:$B$257,全武将名字!$K$3:$K$257)</f>
        <v>70</v>
      </c>
      <c r="T173" s="79" t="s">
        <v>83</v>
      </c>
      <c r="U173" s="87" t="str">
        <f>LOOKUP(C173,武将属性排列!$C$1:$C$255,武将属性排列!$D$1:$D$255)</f>
        <v>出仕</v>
      </c>
      <c r="V173" s="88">
        <f>LOOKUP(C173,武将属性排列!$C$1:$C$255,武将属性排列!$E$1:$E$255)</f>
        <v>75</v>
      </c>
      <c r="W173" s="88">
        <f>LOOKUP(C173,武将属性排列!$C$1:$C$255,武将属性排列!$F$1:$F$255)</f>
        <v>53</v>
      </c>
      <c r="X173" s="88">
        <f>LOOKUP(C173,武将属性排列!$C$1:$C$255,武将属性排列!$G$1:$G$255)</f>
        <v>70</v>
      </c>
      <c r="Y173" s="88">
        <f>LOOKUP(C173,武将属性排列!$C$1:$C$255,武将属性排列!$I$1:$I$255)</f>
        <v>75</v>
      </c>
      <c r="Z173" s="93">
        <f>LOOKUP(C173,武将属性排列!$C$1:$C$255,武将属性排列!$K$1:$K$255)</f>
        <v>2</v>
      </c>
      <c r="AA173" s="93">
        <f t="shared" si="128"/>
        <v>500</v>
      </c>
      <c r="AB173" s="88">
        <f>LOOKUP(C173,武将属性排列!$C$1:$C$255,武将属性排列!$O$1:$O$255)</f>
        <v>73</v>
      </c>
      <c r="AC173" s="94">
        <f t="shared" si="127"/>
        <v>266396</v>
      </c>
      <c r="AD173" s="94" t="str">
        <f t="shared" si="109"/>
        <v>4109C</v>
      </c>
      <c r="AE173" s="211"/>
      <c r="AF173" s="95" t="str">
        <f t="shared" si="129"/>
        <v>00</v>
      </c>
      <c r="AG173" s="99" t="str">
        <f t="shared" si="110"/>
        <v>4B</v>
      </c>
      <c r="AH173" s="99" t="str">
        <f t="shared" si="111"/>
        <v>35</v>
      </c>
      <c r="AI173" s="99" t="str">
        <f t="shared" si="112"/>
        <v>46</v>
      </c>
      <c r="AJ173" s="84">
        <f t="shared" si="113"/>
        <v>20</v>
      </c>
      <c r="AK173" s="99" t="str">
        <f t="shared" si="114"/>
        <v>4B</v>
      </c>
      <c r="AL173" s="101" t="str">
        <f t="shared" si="115"/>
        <v>山军</v>
      </c>
      <c r="AM173" s="102" t="str">
        <f t="shared" si="116"/>
        <v>2</v>
      </c>
      <c r="AN173" s="99" t="str">
        <f t="shared" si="117"/>
        <v>5</v>
      </c>
      <c r="AO173" s="108">
        <f t="shared" si="118"/>
        <v>0</v>
      </c>
      <c r="AP173" s="108">
        <f t="shared" si="119"/>
        <v>4</v>
      </c>
      <c r="AQ173" s="109">
        <f t="shared" si="120"/>
        <v>3</v>
      </c>
      <c r="AR173" s="110" t="str">
        <f t="shared" si="121"/>
        <v>49</v>
      </c>
      <c r="AS173" s="211"/>
      <c r="AT173" s="111" t="s">
        <v>337</v>
      </c>
      <c r="AU173" s="213"/>
      <c r="AV173" s="111">
        <v>14</v>
      </c>
      <c r="DD173" s="70" t="str">
        <f>LOOKUP(C173,全武将名字!$B$3:$B$257,全武将名字!$B$3:$B$257)</f>
        <v>盛文郁</v>
      </c>
      <c r="DE173" s="70">
        <f t="shared" si="122"/>
        <v>1</v>
      </c>
    </row>
    <row r="174" spans="1:109">
      <c r="A174" s="59" t="str">
        <f t="shared" si="130"/>
        <v>AA</v>
      </c>
      <c r="B174" s="19">
        <v>170</v>
      </c>
      <c r="C174" s="19" t="s">
        <v>895</v>
      </c>
      <c r="D174" s="67" t="str">
        <f t="shared" si="103"/>
        <v>2176</v>
      </c>
      <c r="E174" s="67">
        <f t="shared" si="123"/>
        <v>8566</v>
      </c>
      <c r="F174" s="67" t="str">
        <f t="shared" si="104"/>
        <v>9562</v>
      </c>
      <c r="G174" s="67">
        <f t="shared" si="124"/>
        <v>38242</v>
      </c>
      <c r="H174" s="67" t="str">
        <f t="shared" si="105"/>
        <v>2556</v>
      </c>
      <c r="I174" s="67">
        <f t="shared" si="125"/>
        <v>9558</v>
      </c>
      <c r="J174" s="79">
        <v>5</v>
      </c>
      <c r="K174" s="84" t="str">
        <f t="shared" si="106"/>
        <v>62</v>
      </c>
      <c r="L174" s="79">
        <f t="shared" si="126"/>
        <v>98</v>
      </c>
      <c r="M174" s="84" t="str">
        <f t="shared" si="107"/>
        <v>95</v>
      </c>
      <c r="N174" s="79">
        <f t="shared" si="108"/>
        <v>149.3828125</v>
      </c>
      <c r="O174" s="211"/>
      <c r="P174" s="85" t="str">
        <f>LOOKUP(C174,全武将名字!$B$3:$B$257,全武将名字!$H$3:$H$257)</f>
        <v>9E</v>
      </c>
      <c r="Q174" s="85">
        <f>LOOKUP(C174,全武将名字!$B$3:$B$257,全武将名字!$I$3:$I$257)</f>
        <v>50</v>
      </c>
      <c r="R174" s="85">
        <f>LOOKUP(C174,全武将名字!$B$3:$B$257,全武将名字!$J$3:$J$257)</f>
        <v>52</v>
      </c>
      <c r="S174" s="85">
        <f>LOOKUP(C174,全武将名字!$B$3:$B$257,全武将名字!$K$3:$K$257)</f>
        <v>70</v>
      </c>
      <c r="T174" s="79" t="s">
        <v>83</v>
      </c>
      <c r="U174" s="87" t="str">
        <f>LOOKUP(C174,武将属性排列!$C$1:$C$255,武将属性排列!$D$1:$D$255)</f>
        <v>在野</v>
      </c>
      <c r="V174" s="88">
        <f>LOOKUP(C174,武将属性排列!$C$1:$C$255,武将属性排列!$E$1:$E$255)</f>
        <v>80</v>
      </c>
      <c r="W174" s="88">
        <f>LOOKUP(C174,武将属性排列!$C$1:$C$255,武将属性排列!$F$1:$F$255)</f>
        <v>66</v>
      </c>
      <c r="X174" s="88">
        <f>LOOKUP(C174,武将属性排列!$C$1:$C$255,武将属性排列!$G$1:$G$255)</f>
        <v>70</v>
      </c>
      <c r="Y174" s="88">
        <f>LOOKUP(C174,武将属性排列!$C$1:$C$255,武将属性排列!$I$1:$I$255)</f>
        <v>75</v>
      </c>
      <c r="Z174" s="93">
        <f>LOOKUP(C174,武将属性排列!$C$1:$C$255,武将属性排列!$K$1:$K$255)</f>
        <v>1</v>
      </c>
      <c r="AA174" s="93">
        <f t="shared" si="128"/>
        <v>0</v>
      </c>
      <c r="AB174" s="88">
        <f>LOOKUP(C174,武将属性排列!$C$1:$C$255,武将属性排列!$O$1:$O$255)</f>
        <v>19</v>
      </c>
      <c r="AC174" s="94">
        <f t="shared" si="127"/>
        <v>266404</v>
      </c>
      <c r="AD174" s="94" t="str">
        <f t="shared" si="109"/>
        <v>410A4</v>
      </c>
      <c r="AE174" s="211"/>
      <c r="AF174" s="95">
        <f t="shared" si="129"/>
        <v>40</v>
      </c>
      <c r="AG174" s="99" t="str">
        <f t="shared" si="110"/>
        <v>50</v>
      </c>
      <c r="AH174" s="99" t="str">
        <f t="shared" si="111"/>
        <v>42</v>
      </c>
      <c r="AI174" s="99" t="str">
        <f t="shared" si="112"/>
        <v>46</v>
      </c>
      <c r="AJ174" s="84" t="str">
        <f t="shared" si="113"/>
        <v>00</v>
      </c>
      <c r="AK174" s="99" t="str">
        <f t="shared" si="114"/>
        <v>4B</v>
      </c>
      <c r="AL174" s="101" t="str">
        <f t="shared" si="115"/>
        <v>水军</v>
      </c>
      <c r="AM174" s="102">
        <f t="shared" si="116"/>
        <v>1</v>
      </c>
      <c r="AN174" s="99" t="str">
        <f t="shared" si="117"/>
        <v>0</v>
      </c>
      <c r="AO174" s="108">
        <f t="shared" si="118"/>
        <v>0</v>
      </c>
      <c r="AP174" s="108">
        <f t="shared" si="119"/>
        <v>4</v>
      </c>
      <c r="AQ174" s="109">
        <f t="shared" si="120"/>
        <v>0</v>
      </c>
      <c r="AR174" s="110" t="str">
        <f t="shared" si="121"/>
        <v>13</v>
      </c>
      <c r="AS174" s="211"/>
      <c r="AT174" s="111" t="s">
        <v>337</v>
      </c>
      <c r="AU174" s="213"/>
      <c r="AV174" s="111">
        <v>28</v>
      </c>
      <c r="DD174" s="70" t="str">
        <f>LOOKUP(C174,全武将名字!$B$3:$B$257,全武将名字!$B$3:$B$257)</f>
        <v>唐胜宗</v>
      </c>
      <c r="DE174" s="70">
        <f t="shared" si="122"/>
        <v>1</v>
      </c>
    </row>
    <row r="175" spans="1:109">
      <c r="A175" s="59" t="str">
        <f t="shared" si="130"/>
        <v>AB</v>
      </c>
      <c r="B175" s="19">
        <v>171</v>
      </c>
      <c r="C175" s="27" t="s">
        <v>792</v>
      </c>
      <c r="D175" s="67" t="str">
        <f t="shared" si="103"/>
        <v>2178</v>
      </c>
      <c r="E175" s="67">
        <f t="shared" si="123"/>
        <v>8568</v>
      </c>
      <c r="F175" s="67" t="str">
        <f t="shared" si="104"/>
        <v>9567</v>
      </c>
      <c r="G175" s="67">
        <f t="shared" si="124"/>
        <v>38247</v>
      </c>
      <c r="H175" s="67" t="str">
        <f t="shared" si="105"/>
        <v>255B</v>
      </c>
      <c r="I175" s="67">
        <f t="shared" si="125"/>
        <v>9563</v>
      </c>
      <c r="J175" s="79">
        <v>5</v>
      </c>
      <c r="K175" s="84" t="str">
        <f t="shared" si="106"/>
        <v>67</v>
      </c>
      <c r="L175" s="79">
        <f t="shared" si="126"/>
        <v>103</v>
      </c>
      <c r="M175" s="84" t="str">
        <f t="shared" si="107"/>
        <v>95</v>
      </c>
      <c r="N175" s="79">
        <f t="shared" si="108"/>
        <v>149.40234375</v>
      </c>
      <c r="O175" s="211"/>
      <c r="P175" s="85" t="str">
        <f>LOOKUP(C175,全武将名字!$B$3:$B$257,全武将名字!$H$3:$H$257)</f>
        <v>A1</v>
      </c>
      <c r="Q175" s="85">
        <f>LOOKUP(C175,全武将名字!$B$3:$B$257,全武将名字!$I$3:$I$257)</f>
        <v>50</v>
      </c>
      <c r="R175" s="85">
        <f>LOOKUP(C175,全武将名字!$B$3:$B$257,全武将名字!$J$3:$J$257)</f>
        <v>52</v>
      </c>
      <c r="S175" s="85" t="str">
        <f>LOOKUP(C175,全武将名字!$B$3:$B$257,全武将名字!$K$3:$K$257)</f>
        <v>FF</v>
      </c>
      <c r="T175" s="79" t="s">
        <v>83</v>
      </c>
      <c r="U175" s="87" t="str">
        <f>LOOKUP(C175,武将属性排列!$C$1:$C$255,武将属性排列!$D$1:$D$255)</f>
        <v>出仕</v>
      </c>
      <c r="V175" s="88">
        <f>LOOKUP(C175,武将属性排列!$C$1:$C$255,武将属性排列!$E$1:$E$255)</f>
        <v>92</v>
      </c>
      <c r="W175" s="88">
        <f>LOOKUP(C175,武将属性排列!$C$1:$C$255,武将属性排列!$F$1:$F$255)</f>
        <v>90</v>
      </c>
      <c r="X175" s="88">
        <f>LOOKUP(C175,武将属性排列!$C$1:$C$255,武将属性排列!$G$1:$G$255)</f>
        <v>85</v>
      </c>
      <c r="Y175" s="88">
        <f>LOOKUP(C175,武将属性排列!$C$1:$C$255,武将属性排列!$I$1:$I$255)</f>
        <v>75</v>
      </c>
      <c r="Z175" s="93">
        <f>LOOKUP(C175,武将属性排列!$C$1:$C$255,武将属性排列!$K$1:$K$255)</f>
        <v>1</v>
      </c>
      <c r="AA175" s="93">
        <f t="shared" si="128"/>
        <v>500</v>
      </c>
      <c r="AB175" s="88">
        <f>LOOKUP(C175,武将属性排列!$C$1:$C$255,武将属性排列!$O$1:$O$255)</f>
        <v>78</v>
      </c>
      <c r="AC175" s="94">
        <f t="shared" si="127"/>
        <v>266412</v>
      </c>
      <c r="AD175" s="94" t="str">
        <f t="shared" si="109"/>
        <v>410AC</v>
      </c>
      <c r="AE175" s="211"/>
      <c r="AF175" s="95" t="str">
        <f t="shared" si="129"/>
        <v>00</v>
      </c>
      <c r="AG175" s="99" t="str">
        <f t="shared" si="110"/>
        <v>5C</v>
      </c>
      <c r="AH175" s="99" t="str">
        <f t="shared" si="111"/>
        <v>5A</v>
      </c>
      <c r="AI175" s="99" t="str">
        <f t="shared" si="112"/>
        <v>55</v>
      </c>
      <c r="AJ175" s="84">
        <f t="shared" si="113"/>
        <v>20</v>
      </c>
      <c r="AK175" s="99" t="str">
        <f t="shared" si="114"/>
        <v>4B</v>
      </c>
      <c r="AL175" s="101" t="str">
        <f t="shared" si="115"/>
        <v>水军</v>
      </c>
      <c r="AM175" s="102" t="str">
        <f t="shared" si="116"/>
        <v>1</v>
      </c>
      <c r="AN175" s="99" t="str">
        <f t="shared" si="117"/>
        <v>5</v>
      </c>
      <c r="AO175" s="108">
        <f t="shared" si="118"/>
        <v>0</v>
      </c>
      <c r="AP175" s="108">
        <f t="shared" si="119"/>
        <v>3</v>
      </c>
      <c r="AQ175" s="109">
        <f t="shared" si="120"/>
        <v>3</v>
      </c>
      <c r="AR175" s="110" t="str">
        <f t="shared" si="121"/>
        <v>4E</v>
      </c>
      <c r="AS175" s="211"/>
      <c r="AT175" s="111" t="s">
        <v>341</v>
      </c>
      <c r="AU175" s="213"/>
      <c r="AV175" s="111">
        <v>0</v>
      </c>
      <c r="DD175" s="70" t="str">
        <f>LOOKUP(C175,全武将名字!$B$3:$B$257,全武将名字!$B$3:$B$257)</f>
        <v>冯胜</v>
      </c>
      <c r="DE175" s="70">
        <f t="shared" si="122"/>
        <v>1</v>
      </c>
    </row>
    <row r="176" spans="1:109">
      <c r="A176" s="59" t="str">
        <f t="shared" si="130"/>
        <v>AC</v>
      </c>
      <c r="B176" s="19">
        <v>172</v>
      </c>
      <c r="C176" s="27" t="s">
        <v>967</v>
      </c>
      <c r="D176" s="67" t="str">
        <f t="shared" si="103"/>
        <v>217A</v>
      </c>
      <c r="E176" s="67">
        <f t="shared" si="123"/>
        <v>8570</v>
      </c>
      <c r="F176" s="67" t="str">
        <f t="shared" si="104"/>
        <v>956C</v>
      </c>
      <c r="G176" s="67">
        <f t="shared" si="124"/>
        <v>38252</v>
      </c>
      <c r="H176" s="67" t="str">
        <f t="shared" si="105"/>
        <v>2560</v>
      </c>
      <c r="I176" s="67">
        <f t="shared" si="125"/>
        <v>9568</v>
      </c>
      <c r="J176" s="79">
        <v>5</v>
      </c>
      <c r="K176" s="84" t="str">
        <f t="shared" si="106"/>
        <v>6C</v>
      </c>
      <c r="L176" s="79">
        <f t="shared" si="126"/>
        <v>108</v>
      </c>
      <c r="M176" s="84" t="str">
        <f t="shared" si="107"/>
        <v>95</v>
      </c>
      <c r="N176" s="79">
        <f t="shared" si="108"/>
        <v>149.421875</v>
      </c>
      <c r="O176" s="211"/>
      <c r="P176" s="85" t="str">
        <f>LOOKUP(C176,全武将名字!$B$3:$B$257,全武将名字!$H$3:$H$257)</f>
        <v>ED</v>
      </c>
      <c r="Q176" s="85">
        <f>LOOKUP(C176,全武将名字!$B$3:$B$257,全武将名字!$I$3:$I$257)</f>
        <v>50</v>
      </c>
      <c r="R176" s="85">
        <f>LOOKUP(C176,全武将名字!$B$3:$B$257,全武将名字!$J$3:$J$257)</f>
        <v>76</v>
      </c>
      <c r="S176" s="85" t="str">
        <f>LOOKUP(C176,全武将名字!$B$3:$B$257,全武将名字!$K$3:$K$257)</f>
        <v>FF</v>
      </c>
      <c r="T176" s="79" t="s">
        <v>83</v>
      </c>
      <c r="U176" s="87" t="str">
        <f>LOOKUP(C176,武将属性排列!$C$1:$C$255,武将属性排列!$D$1:$D$255)</f>
        <v>在野</v>
      </c>
      <c r="V176" s="88">
        <f>LOOKUP(C176,武将属性排列!$C$1:$C$255,武将属性排列!$E$1:$E$255)</f>
        <v>91</v>
      </c>
      <c r="W176" s="88">
        <f>LOOKUP(C176,武将属性排列!$C$1:$C$255,武将属性排列!$F$1:$F$255)</f>
        <v>67</v>
      </c>
      <c r="X176" s="88">
        <f>LOOKUP(C176,武将属性排列!$C$1:$C$255,武将属性排列!$G$1:$G$255)</f>
        <v>84</v>
      </c>
      <c r="Y176" s="88">
        <f>LOOKUP(C176,武将属性排列!$C$1:$C$255,武将属性排列!$I$1:$I$255)</f>
        <v>75</v>
      </c>
      <c r="Z176" s="93">
        <f>LOOKUP(C176,武将属性排列!$C$1:$C$255,武将属性排列!$K$1:$K$255)</f>
        <v>2</v>
      </c>
      <c r="AA176" s="93">
        <f t="shared" si="128"/>
        <v>0</v>
      </c>
      <c r="AB176" s="88">
        <f>LOOKUP(C176,武将属性排列!$C$1:$C$255,武将属性排列!$O$1:$O$255)</f>
        <v>65</v>
      </c>
      <c r="AC176" s="94">
        <f t="shared" si="127"/>
        <v>266420</v>
      </c>
      <c r="AD176" s="94" t="str">
        <f t="shared" si="109"/>
        <v>410B4</v>
      </c>
      <c r="AE176" s="211"/>
      <c r="AF176" s="95">
        <f t="shared" si="129"/>
        <v>40</v>
      </c>
      <c r="AG176" s="99" t="str">
        <f t="shared" si="110"/>
        <v>5B</v>
      </c>
      <c r="AH176" s="99" t="str">
        <f t="shared" si="111"/>
        <v>43</v>
      </c>
      <c r="AI176" s="99" t="str">
        <f t="shared" si="112"/>
        <v>54</v>
      </c>
      <c r="AJ176" s="84" t="str">
        <f t="shared" si="113"/>
        <v>00</v>
      </c>
      <c r="AK176" s="99" t="str">
        <f t="shared" si="114"/>
        <v>4B</v>
      </c>
      <c r="AL176" s="101" t="str">
        <f t="shared" si="115"/>
        <v>山军</v>
      </c>
      <c r="AM176" s="102">
        <f t="shared" si="116"/>
        <v>2</v>
      </c>
      <c r="AN176" s="99" t="str">
        <f t="shared" si="117"/>
        <v>0</v>
      </c>
      <c r="AO176" s="108">
        <f t="shared" si="118"/>
        <v>0</v>
      </c>
      <c r="AP176" s="108">
        <f t="shared" si="119"/>
        <v>3</v>
      </c>
      <c r="AQ176" s="109">
        <f t="shared" si="120"/>
        <v>0</v>
      </c>
      <c r="AR176" s="110" t="str">
        <f t="shared" si="121"/>
        <v>41</v>
      </c>
      <c r="AS176" s="211"/>
      <c r="AT176" s="111" t="s">
        <v>341</v>
      </c>
      <c r="AU176" s="213"/>
      <c r="AV176" s="111">
        <v>14</v>
      </c>
      <c r="DD176" s="70" t="str">
        <f>LOOKUP(C176,全武将名字!$B$3:$B$257,全武将名字!$B$3:$B$257)</f>
        <v>张玉</v>
      </c>
      <c r="DE176" s="70">
        <f t="shared" si="122"/>
        <v>1</v>
      </c>
    </row>
    <row r="177" spans="1:109">
      <c r="A177" s="59" t="str">
        <f t="shared" si="130"/>
        <v>AD</v>
      </c>
      <c r="B177" s="19">
        <v>173</v>
      </c>
      <c r="C177" s="19" t="s">
        <v>817</v>
      </c>
      <c r="D177" s="67" t="str">
        <f t="shared" si="103"/>
        <v>217C</v>
      </c>
      <c r="E177" s="67">
        <f t="shared" si="123"/>
        <v>8572</v>
      </c>
      <c r="F177" s="67" t="str">
        <f t="shared" si="104"/>
        <v>9571</v>
      </c>
      <c r="G177" s="67">
        <f t="shared" si="124"/>
        <v>38257</v>
      </c>
      <c r="H177" s="67" t="str">
        <f t="shared" si="105"/>
        <v>2565</v>
      </c>
      <c r="I177" s="67">
        <f t="shared" si="125"/>
        <v>9573</v>
      </c>
      <c r="J177" s="79">
        <v>5</v>
      </c>
      <c r="K177" s="84" t="str">
        <f t="shared" si="106"/>
        <v>71</v>
      </c>
      <c r="L177" s="79">
        <f t="shared" si="126"/>
        <v>113</v>
      </c>
      <c r="M177" s="84" t="str">
        <f t="shared" si="107"/>
        <v>95</v>
      </c>
      <c r="N177" s="79">
        <f t="shared" si="108"/>
        <v>149.44140625</v>
      </c>
      <c r="O177" s="211"/>
      <c r="P177" s="85" t="str">
        <f>LOOKUP(C177,全武将名字!$B$3:$B$257,全武将名字!$H$3:$H$257)</f>
        <v>8E</v>
      </c>
      <c r="Q177" s="85">
        <f>LOOKUP(C177,全武将名字!$B$3:$B$257,全武将名字!$I$3:$I$257)</f>
        <v>50</v>
      </c>
      <c r="R177" s="85" t="str">
        <f>LOOKUP(C177,全武将名字!$B$3:$B$257,全武将名字!$J$3:$J$257)</f>
        <v>7A</v>
      </c>
      <c r="S177" s="85" t="str">
        <f>LOOKUP(C177,全武将名字!$B$3:$B$257,全武将名字!$K$3:$K$257)</f>
        <v>5C</v>
      </c>
      <c r="T177" s="79" t="s">
        <v>83</v>
      </c>
      <c r="U177" s="87" t="str">
        <f>LOOKUP(C177,武将属性排列!$C$1:$C$255,武将属性排列!$D$1:$D$255)</f>
        <v>在野</v>
      </c>
      <c r="V177" s="88">
        <f>LOOKUP(C177,武将属性排列!$C$1:$C$255,武将属性排列!$E$1:$E$255)</f>
        <v>61</v>
      </c>
      <c r="W177" s="88">
        <f>LOOKUP(C177,武将属性排列!$C$1:$C$255,武将属性排列!$F$1:$F$255)</f>
        <v>95</v>
      </c>
      <c r="X177" s="88">
        <f>LOOKUP(C177,武将属性排列!$C$1:$C$255,武将属性排列!$G$1:$G$255)</f>
        <v>57</v>
      </c>
      <c r="Y177" s="88">
        <f>LOOKUP(C177,武将属性排列!$C$1:$C$255,武将属性排列!$I$1:$I$255)</f>
        <v>75</v>
      </c>
      <c r="Z177" s="93">
        <f>LOOKUP(C177,武将属性排列!$C$1:$C$255,武将属性排列!$K$1:$K$255)</f>
        <v>0</v>
      </c>
      <c r="AA177" s="93">
        <f t="shared" si="128"/>
        <v>0</v>
      </c>
      <c r="AB177" s="88">
        <f>LOOKUP(C177,武将属性排列!$C$1:$C$255,武将属性排列!$O$1:$O$255)</f>
        <v>65</v>
      </c>
      <c r="AC177" s="94">
        <f t="shared" si="127"/>
        <v>266428</v>
      </c>
      <c r="AD177" s="94" t="str">
        <f t="shared" si="109"/>
        <v>410BC</v>
      </c>
      <c r="AE177" s="211"/>
      <c r="AF177" s="95">
        <f t="shared" si="129"/>
        <v>40</v>
      </c>
      <c r="AG177" s="99" t="str">
        <f t="shared" si="110"/>
        <v>3D</v>
      </c>
      <c r="AH177" s="99" t="str">
        <f t="shared" si="111"/>
        <v>5F</v>
      </c>
      <c r="AI177" s="99" t="str">
        <f t="shared" si="112"/>
        <v>39</v>
      </c>
      <c r="AJ177" s="84" t="str">
        <f t="shared" si="113"/>
        <v>00</v>
      </c>
      <c r="AK177" s="99" t="str">
        <f t="shared" si="114"/>
        <v>4B</v>
      </c>
      <c r="AL177" s="101" t="str">
        <f t="shared" si="115"/>
        <v>平军</v>
      </c>
      <c r="AM177" s="102" t="str">
        <f t="shared" si="116"/>
        <v>0</v>
      </c>
      <c r="AN177" s="99" t="str">
        <f t="shared" si="117"/>
        <v>0</v>
      </c>
      <c r="AO177" s="108">
        <f t="shared" si="118"/>
        <v>0</v>
      </c>
      <c r="AP177" s="108">
        <f t="shared" si="119"/>
        <v>4</v>
      </c>
      <c r="AQ177" s="109">
        <f t="shared" si="120"/>
        <v>0</v>
      </c>
      <c r="AR177" s="110" t="str">
        <f t="shared" si="121"/>
        <v>41</v>
      </c>
      <c r="AS177" s="211"/>
      <c r="AT177" s="111" t="s">
        <v>341</v>
      </c>
      <c r="AU177" s="213"/>
      <c r="AV177" s="111">
        <v>28</v>
      </c>
      <c r="DD177" s="70" t="str">
        <f>LOOKUP(C177,全武将名字!$B$3:$B$257,全武将名字!$B$3:$B$257)</f>
        <v>胡惟庸</v>
      </c>
      <c r="DE177" s="70">
        <f t="shared" si="122"/>
        <v>1</v>
      </c>
    </row>
    <row r="178" spans="1:109">
      <c r="A178" s="59" t="str">
        <f t="shared" si="130"/>
        <v>AE</v>
      </c>
      <c r="B178" s="19">
        <v>174</v>
      </c>
      <c r="C178" s="19" t="s">
        <v>752</v>
      </c>
      <c r="D178" s="67" t="str">
        <f t="shared" si="103"/>
        <v>217E</v>
      </c>
      <c r="E178" s="67">
        <f t="shared" si="123"/>
        <v>8574</v>
      </c>
      <c r="F178" s="67" t="str">
        <f t="shared" si="104"/>
        <v>9576</v>
      </c>
      <c r="G178" s="67">
        <f t="shared" si="124"/>
        <v>38262</v>
      </c>
      <c r="H178" s="67" t="str">
        <f t="shared" si="105"/>
        <v>256A</v>
      </c>
      <c r="I178" s="67">
        <f t="shared" si="125"/>
        <v>9578</v>
      </c>
      <c r="J178" s="79">
        <v>5</v>
      </c>
      <c r="K178" s="84" t="str">
        <f t="shared" si="106"/>
        <v>76</v>
      </c>
      <c r="L178" s="79">
        <f t="shared" si="126"/>
        <v>118</v>
      </c>
      <c r="M178" s="84" t="str">
        <f t="shared" si="107"/>
        <v>95</v>
      </c>
      <c r="N178" s="79">
        <f t="shared" si="108"/>
        <v>149.4609375</v>
      </c>
      <c r="O178" s="211"/>
      <c r="P178" s="85">
        <f>LOOKUP(C178,全武将名字!$B$3:$B$257,全武将名字!$H$3:$H$257)</f>
        <v>88</v>
      </c>
      <c r="Q178" s="85">
        <f>LOOKUP(C178,全武将名字!$B$3:$B$257,全武将名字!$I$3:$I$257)</f>
        <v>50</v>
      </c>
      <c r="R178" s="85">
        <f>LOOKUP(C178,全武将名字!$B$3:$B$257,全武将名字!$J$3:$J$257)</f>
        <v>52</v>
      </c>
      <c r="S178" s="85">
        <f>LOOKUP(C178,全武将名字!$B$3:$B$257,全武将名字!$K$3:$K$257)</f>
        <v>70</v>
      </c>
      <c r="T178" s="79" t="s">
        <v>83</v>
      </c>
      <c r="U178" s="87" t="str">
        <f>LOOKUP(C178,武将属性排列!$C$1:$C$255,武将属性排列!$D$1:$D$255)</f>
        <v>在野</v>
      </c>
      <c r="V178" s="88">
        <f>LOOKUP(C178,武将属性排列!$C$1:$C$255,武将属性排列!$E$1:$E$255)</f>
        <v>94</v>
      </c>
      <c r="W178" s="88">
        <f>LOOKUP(C178,武将属性排列!$C$1:$C$255,武将属性排列!$F$1:$F$255)</f>
        <v>39</v>
      </c>
      <c r="X178" s="88">
        <f>LOOKUP(C178,武将属性排列!$C$1:$C$255,武将属性排列!$G$1:$G$255)</f>
        <v>94</v>
      </c>
      <c r="Y178" s="88">
        <f>LOOKUP(C178,武将属性排列!$C$1:$C$255,武将属性排列!$I$1:$I$255)</f>
        <v>75</v>
      </c>
      <c r="Z178" s="93">
        <f>LOOKUP(C178,武将属性排列!$C$1:$C$255,武将属性排列!$K$1:$K$255)</f>
        <v>2</v>
      </c>
      <c r="AA178" s="93">
        <f t="shared" si="128"/>
        <v>0</v>
      </c>
      <c r="AB178" s="88">
        <f>LOOKUP(C178,武将属性排列!$C$1:$C$255,武将属性排列!$O$1:$O$255)</f>
        <v>60</v>
      </c>
      <c r="AC178" s="94">
        <f t="shared" si="127"/>
        <v>266436</v>
      </c>
      <c r="AD178" s="94" t="str">
        <f t="shared" si="109"/>
        <v>410C4</v>
      </c>
      <c r="AE178" s="211"/>
      <c r="AF178" s="95">
        <f t="shared" si="129"/>
        <v>40</v>
      </c>
      <c r="AG178" s="99" t="str">
        <f t="shared" si="110"/>
        <v>5E</v>
      </c>
      <c r="AH178" s="99" t="str">
        <f t="shared" si="111"/>
        <v>27</v>
      </c>
      <c r="AI178" s="99" t="str">
        <f t="shared" si="112"/>
        <v>5E</v>
      </c>
      <c r="AJ178" s="84" t="str">
        <f t="shared" si="113"/>
        <v>00</v>
      </c>
      <c r="AK178" s="99" t="str">
        <f t="shared" si="114"/>
        <v>4B</v>
      </c>
      <c r="AL178" s="101" t="str">
        <f t="shared" si="115"/>
        <v>山军</v>
      </c>
      <c r="AM178" s="102">
        <f t="shared" si="116"/>
        <v>2</v>
      </c>
      <c r="AN178" s="99" t="str">
        <f t="shared" si="117"/>
        <v>0</v>
      </c>
      <c r="AO178" s="108">
        <f t="shared" si="118"/>
        <v>0</v>
      </c>
      <c r="AP178" s="108">
        <f t="shared" si="119"/>
        <v>4</v>
      </c>
      <c r="AQ178" s="109">
        <f t="shared" si="120"/>
        <v>0</v>
      </c>
      <c r="AR178" s="110" t="str">
        <f t="shared" si="121"/>
        <v>3C</v>
      </c>
      <c r="AS178" s="211"/>
      <c r="AT178" s="111" t="s">
        <v>345</v>
      </c>
      <c r="AU178" s="213"/>
      <c r="AV178" s="111">
        <v>0</v>
      </c>
      <c r="DD178" s="70" t="str">
        <f>LOOKUP(C178,全武将名字!$B$3:$B$257,全武将名字!$B$3:$B$257)</f>
        <v>卞元亨</v>
      </c>
      <c r="DE178" s="70">
        <f t="shared" si="122"/>
        <v>1</v>
      </c>
    </row>
    <row r="179" spans="1:109">
      <c r="A179" s="59" t="str">
        <f t="shared" si="130"/>
        <v>AF</v>
      </c>
      <c r="B179" s="19">
        <v>175</v>
      </c>
      <c r="C179" s="19" t="s">
        <v>833</v>
      </c>
      <c r="D179" s="67" t="str">
        <f t="shared" si="103"/>
        <v>2180</v>
      </c>
      <c r="E179" s="67">
        <f t="shared" si="123"/>
        <v>8576</v>
      </c>
      <c r="F179" s="67" t="str">
        <f t="shared" si="104"/>
        <v>957B</v>
      </c>
      <c r="G179" s="67">
        <f t="shared" si="124"/>
        <v>38267</v>
      </c>
      <c r="H179" s="67" t="str">
        <f t="shared" si="105"/>
        <v>256F</v>
      </c>
      <c r="I179" s="67">
        <f t="shared" si="125"/>
        <v>9583</v>
      </c>
      <c r="J179" s="79">
        <v>5</v>
      </c>
      <c r="K179" s="84" t="str">
        <f t="shared" si="106"/>
        <v>7B</v>
      </c>
      <c r="L179" s="79">
        <f t="shared" si="126"/>
        <v>123</v>
      </c>
      <c r="M179" s="84" t="str">
        <f t="shared" si="107"/>
        <v>95</v>
      </c>
      <c r="N179" s="79">
        <f t="shared" si="108"/>
        <v>149.48046875</v>
      </c>
      <c r="O179" s="211"/>
      <c r="P179" s="85">
        <f>LOOKUP(C179,全武将名字!$B$3:$B$257,全武将名字!$H$3:$H$257)</f>
        <v>91</v>
      </c>
      <c r="Q179" s="85">
        <f>LOOKUP(C179,全武将名字!$B$3:$B$257,全武将名字!$I$3:$I$257)</f>
        <v>50</v>
      </c>
      <c r="R179" s="85">
        <f>LOOKUP(C179,全武将名字!$B$3:$B$257,全武将名字!$J$3:$J$257)</f>
        <v>52</v>
      </c>
      <c r="S179" s="85">
        <f>LOOKUP(C179,全武将名字!$B$3:$B$257,全武将名字!$K$3:$K$257)</f>
        <v>70</v>
      </c>
      <c r="T179" s="79" t="s">
        <v>83</v>
      </c>
      <c r="U179" s="87" t="str">
        <f>LOOKUP(C179,武将属性排列!$C$1:$C$255,武将属性排列!$D$1:$D$255)</f>
        <v>在野</v>
      </c>
      <c r="V179" s="88">
        <f>LOOKUP(C179,武将属性排列!$C$1:$C$255,武将属性排列!$E$1:$E$255)</f>
        <v>73</v>
      </c>
      <c r="W179" s="88">
        <f>LOOKUP(C179,武将属性排列!$C$1:$C$255,武将属性排列!$F$1:$F$255)</f>
        <v>87</v>
      </c>
      <c r="X179" s="88">
        <f>LOOKUP(C179,武将属性排列!$C$1:$C$255,武将属性排列!$G$1:$G$255)</f>
        <v>60</v>
      </c>
      <c r="Y179" s="88">
        <f>LOOKUP(C179,武将属性排列!$C$1:$C$255,武将属性排列!$I$1:$I$255)</f>
        <v>75</v>
      </c>
      <c r="Z179" s="93">
        <f>LOOKUP(C179,武将属性排列!$C$1:$C$255,武将属性排列!$K$1:$K$255)</f>
        <v>0</v>
      </c>
      <c r="AA179" s="93">
        <f t="shared" si="128"/>
        <v>0</v>
      </c>
      <c r="AB179" s="88">
        <f>LOOKUP(C179,武将属性排列!$C$1:$C$255,武将属性排列!$O$1:$O$255)</f>
        <v>64</v>
      </c>
      <c r="AC179" s="94">
        <f t="shared" si="127"/>
        <v>266444</v>
      </c>
      <c r="AD179" s="94" t="str">
        <f t="shared" si="109"/>
        <v>410CC</v>
      </c>
      <c r="AE179" s="211"/>
      <c r="AF179" s="95">
        <f t="shared" si="129"/>
        <v>40</v>
      </c>
      <c r="AG179" s="99" t="str">
        <f t="shared" si="110"/>
        <v>49</v>
      </c>
      <c r="AH179" s="99" t="str">
        <f t="shared" si="111"/>
        <v>57</v>
      </c>
      <c r="AI179" s="99" t="str">
        <f t="shared" si="112"/>
        <v>3C</v>
      </c>
      <c r="AJ179" s="84" t="str">
        <f t="shared" si="113"/>
        <v>00</v>
      </c>
      <c r="AK179" s="99" t="str">
        <f t="shared" si="114"/>
        <v>4B</v>
      </c>
      <c r="AL179" s="101" t="str">
        <f t="shared" si="115"/>
        <v>平军</v>
      </c>
      <c r="AM179" s="102" t="str">
        <f t="shared" si="116"/>
        <v>0</v>
      </c>
      <c r="AN179" s="99" t="str">
        <f t="shared" si="117"/>
        <v>0</v>
      </c>
      <c r="AO179" s="108">
        <f t="shared" si="118"/>
        <v>0</v>
      </c>
      <c r="AP179" s="108">
        <f t="shared" si="119"/>
        <v>3</v>
      </c>
      <c r="AQ179" s="109">
        <f t="shared" si="120"/>
        <v>0</v>
      </c>
      <c r="AR179" s="110" t="str">
        <f t="shared" si="121"/>
        <v>40</v>
      </c>
      <c r="AS179" s="211"/>
      <c r="AT179" s="111" t="s">
        <v>345</v>
      </c>
      <c r="AU179" s="213"/>
      <c r="AV179" s="111">
        <v>14</v>
      </c>
      <c r="DD179" s="70" t="str">
        <f>LOOKUP(C179,全武将名字!$B$3:$B$257,全武将名字!$B$3:$B$257)</f>
        <v>李伯升</v>
      </c>
      <c r="DE179" s="70">
        <f t="shared" si="122"/>
        <v>1</v>
      </c>
    </row>
    <row r="180" spans="1:109">
      <c r="A180" s="59" t="str">
        <f t="shared" si="130"/>
        <v>B0</v>
      </c>
      <c r="B180" s="19">
        <v>176</v>
      </c>
      <c r="C180" s="19" t="s">
        <v>782</v>
      </c>
      <c r="D180" s="67" t="str">
        <f t="shared" si="103"/>
        <v>2182</v>
      </c>
      <c r="E180" s="67">
        <f t="shared" si="123"/>
        <v>8578</v>
      </c>
      <c r="F180" s="67" t="str">
        <f t="shared" si="104"/>
        <v>9580</v>
      </c>
      <c r="G180" s="67">
        <f t="shared" si="124"/>
        <v>38272</v>
      </c>
      <c r="H180" s="67" t="str">
        <f t="shared" si="105"/>
        <v>2574</v>
      </c>
      <c r="I180" s="67">
        <f t="shared" si="125"/>
        <v>9588</v>
      </c>
      <c r="J180" s="79">
        <v>5</v>
      </c>
      <c r="K180" s="84" t="str">
        <f t="shared" si="106"/>
        <v>80</v>
      </c>
      <c r="L180" s="79">
        <f t="shared" si="126"/>
        <v>128</v>
      </c>
      <c r="M180" s="84" t="str">
        <f t="shared" si="107"/>
        <v>95</v>
      </c>
      <c r="N180" s="79">
        <f t="shared" si="108"/>
        <v>149.5</v>
      </c>
      <c r="O180" s="211"/>
      <c r="P180" s="85" t="str">
        <f>LOOKUP(C180,全武将名字!$B$3:$B$257,全武将名字!$H$3:$H$257)</f>
        <v>FC</v>
      </c>
      <c r="Q180" s="85">
        <f>LOOKUP(C180,全武将名字!$B$3:$B$257,全武将名字!$I$3:$I$257)</f>
        <v>50</v>
      </c>
      <c r="R180" s="85">
        <f>LOOKUP(C180,全武将名字!$B$3:$B$257,全武将名字!$J$3:$J$257)</f>
        <v>52</v>
      </c>
      <c r="S180" s="85">
        <f>LOOKUP(C180,全武将名字!$B$3:$B$257,全武将名字!$K$3:$K$257)</f>
        <v>70</v>
      </c>
      <c r="T180" s="79" t="s">
        <v>83</v>
      </c>
      <c r="U180" s="87" t="str">
        <f>LOOKUP(C180,武将属性排列!$C$1:$C$255,武将属性排列!$D$1:$D$255)</f>
        <v>在野</v>
      </c>
      <c r="V180" s="88">
        <f>LOOKUP(C180,武将属性排列!$C$1:$C$255,武将属性排列!$E$1:$E$255)</f>
        <v>55</v>
      </c>
      <c r="W180" s="88">
        <f>LOOKUP(C180,武将属性排列!$C$1:$C$255,武将属性排列!$F$1:$F$255)</f>
        <v>90</v>
      </c>
      <c r="X180" s="88">
        <f>LOOKUP(C180,武将属性排列!$C$1:$C$255,武将属性排列!$G$1:$G$255)</f>
        <v>18</v>
      </c>
      <c r="Y180" s="88">
        <f>LOOKUP(C180,武将属性排列!$C$1:$C$255,武将属性排列!$I$1:$I$255)</f>
        <v>75</v>
      </c>
      <c r="Z180" s="93">
        <f>LOOKUP(C180,武将属性排列!$C$1:$C$255,武将属性排列!$K$1:$K$255)</f>
        <v>1</v>
      </c>
      <c r="AA180" s="93">
        <f t="shared" si="128"/>
        <v>0</v>
      </c>
      <c r="AB180" s="88">
        <f>LOOKUP(C180,武将属性排列!$C$1:$C$255,武将属性排列!$O$1:$O$255)</f>
        <v>61</v>
      </c>
      <c r="AC180" s="94">
        <f t="shared" si="127"/>
        <v>266452</v>
      </c>
      <c r="AD180" s="94" t="str">
        <f t="shared" si="109"/>
        <v>410D4</v>
      </c>
      <c r="AE180" s="211"/>
      <c r="AF180" s="95">
        <f t="shared" si="129"/>
        <v>40</v>
      </c>
      <c r="AG180" s="99" t="str">
        <f t="shared" si="110"/>
        <v>37</v>
      </c>
      <c r="AH180" s="99" t="str">
        <f t="shared" si="111"/>
        <v>5A</v>
      </c>
      <c r="AI180" s="99" t="str">
        <f t="shared" si="112"/>
        <v>12</v>
      </c>
      <c r="AJ180" s="84" t="str">
        <f t="shared" si="113"/>
        <v>00</v>
      </c>
      <c r="AK180" s="99" t="str">
        <f t="shared" si="114"/>
        <v>4B</v>
      </c>
      <c r="AL180" s="101" t="str">
        <f t="shared" si="115"/>
        <v>水军</v>
      </c>
      <c r="AM180" s="102">
        <f t="shared" si="116"/>
        <v>1</v>
      </c>
      <c r="AN180" s="99" t="str">
        <f t="shared" si="117"/>
        <v>0</v>
      </c>
      <c r="AO180" s="108">
        <f t="shared" si="118"/>
        <v>0</v>
      </c>
      <c r="AP180" s="108">
        <f t="shared" si="119"/>
        <v>4</v>
      </c>
      <c r="AQ180" s="109">
        <f t="shared" si="120"/>
        <v>0</v>
      </c>
      <c r="AR180" s="110" t="str">
        <f t="shared" si="121"/>
        <v>3D</v>
      </c>
      <c r="AS180" s="211"/>
      <c r="AT180" s="111" t="s">
        <v>345</v>
      </c>
      <c r="AU180" s="213"/>
      <c r="AV180" s="111">
        <v>28</v>
      </c>
      <c r="DD180" s="70" t="str">
        <f>LOOKUP(C180,全武将名字!$B$3:$B$257,全武将名字!$B$3:$B$257)</f>
        <v>杜尊道</v>
      </c>
      <c r="DE180" s="70">
        <f t="shared" si="122"/>
        <v>1</v>
      </c>
    </row>
    <row r="181" spans="1:109">
      <c r="A181" s="59" t="str">
        <f t="shared" si="130"/>
        <v>B1</v>
      </c>
      <c r="B181" s="19">
        <v>177</v>
      </c>
      <c r="C181" s="19" t="s">
        <v>964</v>
      </c>
      <c r="D181" s="67" t="str">
        <f t="shared" si="103"/>
        <v>2184</v>
      </c>
      <c r="E181" s="67">
        <f t="shared" si="123"/>
        <v>8580</v>
      </c>
      <c r="F181" s="67" t="str">
        <f t="shared" si="104"/>
        <v>9585</v>
      </c>
      <c r="G181" s="67">
        <f t="shared" si="124"/>
        <v>38277</v>
      </c>
      <c r="H181" s="67" t="str">
        <f t="shared" si="105"/>
        <v>2579</v>
      </c>
      <c r="I181" s="67">
        <f t="shared" si="125"/>
        <v>9593</v>
      </c>
      <c r="J181" s="79">
        <v>5</v>
      </c>
      <c r="K181" s="84" t="str">
        <f t="shared" si="106"/>
        <v>85</v>
      </c>
      <c r="L181" s="79">
        <f t="shared" si="126"/>
        <v>133</v>
      </c>
      <c r="M181" s="84" t="str">
        <f t="shared" si="107"/>
        <v>95</v>
      </c>
      <c r="N181" s="79">
        <f t="shared" si="108"/>
        <v>149.51953125</v>
      </c>
      <c r="O181" s="211"/>
      <c r="P181" s="85" t="str">
        <f>LOOKUP(C181,全武将名字!$B$3:$B$257,全武将名字!$H$3:$H$257)</f>
        <v>FD</v>
      </c>
      <c r="Q181" s="85">
        <f>LOOKUP(C181,全武将名字!$B$3:$B$257,全武将名字!$I$3:$I$257)</f>
        <v>50</v>
      </c>
      <c r="R181" s="85">
        <f>LOOKUP(C181,全武将名字!$B$3:$B$257,全武将名字!$J$3:$J$257)</f>
        <v>78</v>
      </c>
      <c r="S181" s="85" t="str">
        <f>LOOKUP(C181,全武将名字!$B$3:$B$257,全武将名字!$K$3:$K$257)</f>
        <v>5C</v>
      </c>
      <c r="T181" s="79" t="s">
        <v>83</v>
      </c>
      <c r="U181" s="87" t="str">
        <f>LOOKUP(C181,武将属性排列!$C$1:$C$255,武将属性排列!$D$1:$D$255)</f>
        <v>在野</v>
      </c>
      <c r="V181" s="88">
        <f>LOOKUP(C181,武将属性排列!$C$1:$C$255,武将属性排列!$E$1:$E$255)</f>
        <v>61</v>
      </c>
      <c r="W181" s="88">
        <f>LOOKUP(C181,武将属性排列!$C$1:$C$255,武将属性排列!$F$1:$F$255)</f>
        <v>34</v>
      </c>
      <c r="X181" s="88">
        <f>LOOKUP(C181,武将属性排列!$C$1:$C$255,武将属性排列!$G$1:$G$255)</f>
        <v>52</v>
      </c>
      <c r="Y181" s="88">
        <f>LOOKUP(C181,武将属性排列!$C$1:$C$255,武将属性排列!$I$1:$I$255)</f>
        <v>75</v>
      </c>
      <c r="Z181" s="93">
        <f>LOOKUP(C181,武将属性排列!$C$1:$C$255,武将属性排列!$K$1:$K$255)</f>
        <v>0</v>
      </c>
      <c r="AA181" s="93">
        <f t="shared" si="128"/>
        <v>0</v>
      </c>
      <c r="AB181" s="88">
        <f>LOOKUP(C181,武将属性排列!$C$1:$C$255,武将属性排列!$O$1:$O$255)</f>
        <v>68</v>
      </c>
      <c r="AC181" s="94">
        <f t="shared" si="127"/>
        <v>266460</v>
      </c>
      <c r="AD181" s="94" t="str">
        <f t="shared" si="109"/>
        <v>410DC</v>
      </c>
      <c r="AE181" s="211"/>
      <c r="AF181" s="95">
        <f t="shared" si="129"/>
        <v>40</v>
      </c>
      <c r="AG181" s="99" t="str">
        <f t="shared" si="110"/>
        <v>3D</v>
      </c>
      <c r="AH181" s="99" t="str">
        <f t="shared" si="111"/>
        <v>22</v>
      </c>
      <c r="AI181" s="99" t="str">
        <f t="shared" si="112"/>
        <v>34</v>
      </c>
      <c r="AJ181" s="84" t="str">
        <f t="shared" si="113"/>
        <v>00</v>
      </c>
      <c r="AK181" s="99" t="str">
        <f t="shared" si="114"/>
        <v>4B</v>
      </c>
      <c r="AL181" s="101" t="str">
        <f t="shared" si="115"/>
        <v>平军</v>
      </c>
      <c r="AM181" s="102" t="str">
        <f t="shared" si="116"/>
        <v>0</v>
      </c>
      <c r="AN181" s="99" t="str">
        <f t="shared" si="117"/>
        <v>0</v>
      </c>
      <c r="AO181" s="108">
        <f t="shared" si="118"/>
        <v>0</v>
      </c>
      <c r="AP181" s="108">
        <f t="shared" si="119"/>
        <v>4</v>
      </c>
      <c r="AQ181" s="109">
        <f t="shared" si="120"/>
        <v>0</v>
      </c>
      <c r="AR181" s="110" t="str">
        <f t="shared" si="121"/>
        <v>44</v>
      </c>
      <c r="AS181" s="211"/>
      <c r="AT181" s="111" t="s">
        <v>349</v>
      </c>
      <c r="AU181" s="213"/>
      <c r="AV181" s="111">
        <v>0</v>
      </c>
      <c r="DD181" s="70" t="str">
        <f>LOOKUP(C181,全武将名字!$B$3:$B$257,全武将名字!$B$3:$B$257)</f>
        <v>张士德</v>
      </c>
      <c r="DE181" s="70">
        <f t="shared" si="122"/>
        <v>1</v>
      </c>
    </row>
    <row r="182" spans="1:109">
      <c r="A182" s="59" t="str">
        <f t="shared" si="130"/>
        <v>B2</v>
      </c>
      <c r="B182" s="19">
        <v>178</v>
      </c>
      <c r="C182" s="19" t="s">
        <v>898</v>
      </c>
      <c r="D182" s="67" t="str">
        <f t="shared" si="103"/>
        <v>2186</v>
      </c>
      <c r="E182" s="67">
        <f t="shared" si="123"/>
        <v>8582</v>
      </c>
      <c r="F182" s="67" t="str">
        <f t="shared" si="104"/>
        <v>958A</v>
      </c>
      <c r="G182" s="67">
        <f t="shared" si="124"/>
        <v>38282</v>
      </c>
      <c r="H182" s="67" t="str">
        <f t="shared" si="105"/>
        <v>257E</v>
      </c>
      <c r="I182" s="67">
        <f t="shared" si="125"/>
        <v>9598</v>
      </c>
      <c r="J182" s="79">
        <v>5</v>
      </c>
      <c r="K182" s="84" t="str">
        <f t="shared" si="106"/>
        <v>8A</v>
      </c>
      <c r="L182" s="79">
        <f t="shared" si="126"/>
        <v>138</v>
      </c>
      <c r="M182" s="84" t="str">
        <f t="shared" si="107"/>
        <v>95</v>
      </c>
      <c r="N182" s="79">
        <f t="shared" si="108"/>
        <v>149.5390625</v>
      </c>
      <c r="O182" s="211"/>
      <c r="P182" s="85" t="str">
        <f>LOOKUP(C182,全武将名字!$B$3:$B$257,全武将名字!$H$3:$H$257)</f>
        <v>9E</v>
      </c>
      <c r="Q182" s="85">
        <f>LOOKUP(C182,全武将名字!$B$3:$B$257,全武将名字!$I$3:$I$257)</f>
        <v>72</v>
      </c>
      <c r="R182" s="85">
        <f>LOOKUP(C182,全武将名字!$B$3:$B$257,全武将名字!$J$3:$J$257)</f>
        <v>54</v>
      </c>
      <c r="S182" s="85">
        <f>LOOKUP(C182,全武将名字!$B$3:$B$257,全武将名字!$K$3:$K$257)</f>
        <v>56</v>
      </c>
      <c r="T182" s="79" t="s">
        <v>83</v>
      </c>
      <c r="U182" s="87" t="str">
        <f>LOOKUP(C182,武将属性排列!$C$1:$C$255,武将属性排列!$D$1:$D$255)</f>
        <v>出仕</v>
      </c>
      <c r="V182" s="88">
        <f>LOOKUP(C182,武将属性排列!$C$1:$C$255,武将属性排列!$E$1:$E$255)</f>
        <v>75</v>
      </c>
      <c r="W182" s="88">
        <f>LOOKUP(C182,武将属性排列!$C$1:$C$255,武将属性排列!$F$1:$F$255)</f>
        <v>55</v>
      </c>
      <c r="X182" s="88">
        <f>LOOKUP(C182,武将属性排列!$C$1:$C$255,武将属性排列!$G$1:$G$255)</f>
        <v>69</v>
      </c>
      <c r="Y182" s="88">
        <f>LOOKUP(C182,武将属性排列!$C$1:$C$255,武将属性排列!$I$1:$I$255)</f>
        <v>74</v>
      </c>
      <c r="Z182" s="93">
        <f>LOOKUP(C182,武将属性排列!$C$1:$C$255,武将属性排列!$K$1:$K$255)</f>
        <v>2</v>
      </c>
      <c r="AA182" s="93">
        <f t="shared" si="128"/>
        <v>500</v>
      </c>
      <c r="AB182" s="88">
        <f>LOOKUP(C182,武将属性排列!$C$1:$C$255,武将属性排列!$O$1:$O$255)</f>
        <v>66</v>
      </c>
      <c r="AC182" s="94">
        <f t="shared" si="127"/>
        <v>266468</v>
      </c>
      <c r="AD182" s="94" t="str">
        <f t="shared" si="109"/>
        <v>410E4</v>
      </c>
      <c r="AE182" s="211"/>
      <c r="AF182" s="95" t="str">
        <f t="shared" si="129"/>
        <v>00</v>
      </c>
      <c r="AG182" s="99" t="str">
        <f t="shared" si="110"/>
        <v>4B</v>
      </c>
      <c r="AH182" s="99" t="str">
        <f t="shared" si="111"/>
        <v>37</v>
      </c>
      <c r="AI182" s="99" t="str">
        <f t="shared" si="112"/>
        <v>45</v>
      </c>
      <c r="AJ182" s="84">
        <f t="shared" si="113"/>
        <v>30</v>
      </c>
      <c r="AK182" s="99" t="str">
        <f t="shared" si="114"/>
        <v>4A</v>
      </c>
      <c r="AL182" s="101" t="str">
        <f t="shared" si="115"/>
        <v>山军</v>
      </c>
      <c r="AM182" s="102" t="str">
        <f t="shared" si="116"/>
        <v>2</v>
      </c>
      <c r="AN182" s="99" t="str">
        <f t="shared" si="117"/>
        <v>5</v>
      </c>
      <c r="AO182" s="108">
        <f t="shared" si="118"/>
        <v>0</v>
      </c>
      <c r="AP182" s="108">
        <f t="shared" si="119"/>
        <v>3</v>
      </c>
      <c r="AQ182" s="109">
        <f t="shared" si="120"/>
        <v>2</v>
      </c>
      <c r="AR182" s="110" t="str">
        <f t="shared" si="121"/>
        <v>42</v>
      </c>
      <c r="AS182" s="211"/>
      <c r="AT182" s="111" t="s">
        <v>349</v>
      </c>
      <c r="AU182" s="213"/>
      <c r="AV182" s="111">
        <v>14</v>
      </c>
      <c r="DD182" s="70" t="str">
        <f>LOOKUP(C182,全武将名字!$B$3:$B$257,全武将名字!$B$3:$B$257)</f>
        <v>铁公然</v>
      </c>
      <c r="DE182" s="70">
        <f t="shared" si="122"/>
        <v>1</v>
      </c>
    </row>
    <row r="183" spans="1:109">
      <c r="A183" s="59" t="str">
        <f t="shared" si="130"/>
        <v>B3</v>
      </c>
      <c r="B183" s="19">
        <v>179</v>
      </c>
      <c r="C183" s="19" t="s">
        <v>775</v>
      </c>
      <c r="D183" s="67" t="str">
        <f t="shared" si="103"/>
        <v>2188</v>
      </c>
      <c r="E183" s="67">
        <f t="shared" si="123"/>
        <v>8584</v>
      </c>
      <c r="F183" s="67" t="str">
        <f t="shared" si="104"/>
        <v>958F</v>
      </c>
      <c r="G183" s="67">
        <f t="shared" si="124"/>
        <v>38287</v>
      </c>
      <c r="H183" s="67" t="str">
        <f t="shared" si="105"/>
        <v>2583</v>
      </c>
      <c r="I183" s="67">
        <f t="shared" si="125"/>
        <v>9603</v>
      </c>
      <c r="J183" s="79">
        <v>5</v>
      </c>
      <c r="K183" s="84" t="str">
        <f t="shared" si="106"/>
        <v>8F</v>
      </c>
      <c r="L183" s="79">
        <f t="shared" si="126"/>
        <v>143</v>
      </c>
      <c r="M183" s="84" t="str">
        <f t="shared" si="107"/>
        <v>95</v>
      </c>
      <c r="N183" s="79">
        <f t="shared" si="108"/>
        <v>149.55859375</v>
      </c>
      <c r="O183" s="211"/>
      <c r="P183" s="85" t="str">
        <f>LOOKUP(C183,全武将名字!$B$3:$B$257,全武将名字!$H$3:$H$257)</f>
        <v>8A</v>
      </c>
      <c r="Q183" s="85">
        <f>LOOKUP(C183,全武将名字!$B$3:$B$257,全武将名字!$I$3:$I$257)</f>
        <v>56</v>
      </c>
      <c r="R183" s="85">
        <f>LOOKUP(C183,全武将名字!$B$3:$B$257,全武将名字!$J$3:$J$257)</f>
        <v>74</v>
      </c>
      <c r="S183" s="85" t="str">
        <f>LOOKUP(C183,全武将名字!$B$3:$B$257,全武将名字!$K$3:$K$257)</f>
        <v>FF</v>
      </c>
      <c r="T183" s="79" t="s">
        <v>83</v>
      </c>
      <c r="U183" s="87" t="str">
        <f>LOOKUP(C183,武将属性排列!$C$1:$C$255,武将属性排列!$D$1:$D$255)</f>
        <v>在野</v>
      </c>
      <c r="V183" s="88">
        <f>LOOKUP(C183,武将属性排列!$C$1:$C$255,武将属性排列!$E$1:$E$255)</f>
        <v>62</v>
      </c>
      <c r="W183" s="88">
        <f>LOOKUP(C183,武将属性排列!$C$1:$C$255,武将属性排列!$F$1:$F$255)</f>
        <v>69</v>
      </c>
      <c r="X183" s="88">
        <f>LOOKUP(C183,武将属性排列!$C$1:$C$255,武将属性排列!$G$1:$G$255)</f>
        <v>54</v>
      </c>
      <c r="Y183" s="88">
        <f>LOOKUP(C183,武将属性排列!$C$1:$C$255,武将属性排列!$I$1:$I$255)</f>
        <v>74</v>
      </c>
      <c r="Z183" s="93">
        <f>LOOKUP(C183,武将属性排列!$C$1:$C$255,武将属性排列!$K$1:$K$255)</f>
        <v>1</v>
      </c>
      <c r="AA183" s="93">
        <f t="shared" si="128"/>
        <v>0</v>
      </c>
      <c r="AB183" s="88">
        <f>LOOKUP(C183,武将属性排列!$C$1:$C$255,武将属性排列!$O$1:$O$255)</f>
        <v>60</v>
      </c>
      <c r="AC183" s="94">
        <f t="shared" si="127"/>
        <v>266476</v>
      </c>
      <c r="AD183" s="94" t="str">
        <f t="shared" si="109"/>
        <v>410EC</v>
      </c>
      <c r="AE183" s="211"/>
      <c r="AF183" s="95">
        <f t="shared" si="129"/>
        <v>40</v>
      </c>
      <c r="AG183" s="99" t="str">
        <f t="shared" si="110"/>
        <v>3E</v>
      </c>
      <c r="AH183" s="99" t="str">
        <f t="shared" si="111"/>
        <v>45</v>
      </c>
      <c r="AI183" s="99" t="str">
        <f t="shared" si="112"/>
        <v>36</v>
      </c>
      <c r="AJ183" s="84" t="str">
        <f t="shared" si="113"/>
        <v>00</v>
      </c>
      <c r="AK183" s="99" t="str">
        <f t="shared" si="114"/>
        <v>4A</v>
      </c>
      <c r="AL183" s="101" t="str">
        <f t="shared" si="115"/>
        <v>水军</v>
      </c>
      <c r="AM183" s="102">
        <f t="shared" si="116"/>
        <v>1</v>
      </c>
      <c r="AN183" s="99" t="str">
        <f t="shared" si="117"/>
        <v>0</v>
      </c>
      <c r="AO183" s="108">
        <f t="shared" si="118"/>
        <v>0</v>
      </c>
      <c r="AP183" s="108">
        <f t="shared" si="119"/>
        <v>4</v>
      </c>
      <c r="AQ183" s="109">
        <f t="shared" si="120"/>
        <v>0</v>
      </c>
      <c r="AR183" s="110" t="str">
        <f t="shared" si="121"/>
        <v>3C</v>
      </c>
      <c r="AS183" s="211"/>
      <c r="AT183" s="111" t="s">
        <v>349</v>
      </c>
      <c r="AU183" s="213"/>
      <c r="AV183" s="111">
        <v>28</v>
      </c>
      <c r="DD183" s="70" t="str">
        <f>LOOKUP(C183,全武将名字!$B$3:$B$257,全武将名字!$B$3:$B$257)</f>
        <v>邓铭</v>
      </c>
      <c r="DE183" s="70">
        <f t="shared" si="122"/>
        <v>1</v>
      </c>
    </row>
    <row r="184" spans="1:109">
      <c r="A184" s="59" t="str">
        <f t="shared" si="130"/>
        <v>B4</v>
      </c>
      <c r="B184" s="19">
        <v>180</v>
      </c>
      <c r="C184" s="19" t="s">
        <v>920</v>
      </c>
      <c r="D184" s="67" t="str">
        <f t="shared" si="103"/>
        <v>218A</v>
      </c>
      <c r="E184" s="67">
        <f t="shared" si="123"/>
        <v>8586</v>
      </c>
      <c r="F184" s="67" t="str">
        <f t="shared" si="104"/>
        <v>9594</v>
      </c>
      <c r="G184" s="67">
        <f t="shared" si="124"/>
        <v>38292</v>
      </c>
      <c r="H184" s="67" t="str">
        <f t="shared" si="105"/>
        <v>2588</v>
      </c>
      <c r="I184" s="67">
        <f t="shared" si="125"/>
        <v>9608</v>
      </c>
      <c r="J184" s="79">
        <v>5</v>
      </c>
      <c r="K184" s="84" t="str">
        <f t="shared" si="106"/>
        <v>94</v>
      </c>
      <c r="L184" s="79">
        <f t="shared" si="126"/>
        <v>148</v>
      </c>
      <c r="M184" s="84" t="str">
        <f t="shared" si="107"/>
        <v>95</v>
      </c>
      <c r="N184" s="79">
        <f t="shared" si="108"/>
        <v>149.578125</v>
      </c>
      <c r="O184" s="211"/>
      <c r="P184" s="85" t="str">
        <f>LOOKUP(C184,全武将名字!$B$3:$B$257,全武将名字!$H$3:$H$257)</f>
        <v>9C</v>
      </c>
      <c r="Q184" s="85">
        <f>LOOKUP(C184,全武将名字!$B$3:$B$257,全武将名字!$I$3:$I$257)</f>
        <v>74</v>
      </c>
      <c r="R184" s="85">
        <f>LOOKUP(C184,全武将名字!$B$3:$B$257,全武将名字!$J$3:$J$257)</f>
        <v>58</v>
      </c>
      <c r="S184" s="85" t="str">
        <f>LOOKUP(C184,全武将名字!$B$3:$B$257,全武将名字!$K$3:$K$257)</f>
        <v>FF</v>
      </c>
      <c r="T184" s="79" t="s">
        <v>83</v>
      </c>
      <c r="U184" s="87" t="str">
        <f>LOOKUP(C184,武将属性排列!$C$1:$C$255,武将属性排列!$D$1:$D$255)</f>
        <v>在野</v>
      </c>
      <c r="V184" s="88">
        <f>LOOKUP(C184,武将属性排列!$C$1:$C$255,武将属性排列!$E$1:$E$255)</f>
        <v>92</v>
      </c>
      <c r="W184" s="88">
        <f>LOOKUP(C184,武将属性排列!$C$1:$C$255,武将属性排列!$F$1:$F$255)</f>
        <v>73</v>
      </c>
      <c r="X184" s="88">
        <f>LOOKUP(C184,武将属性排列!$C$1:$C$255,武将属性排列!$G$1:$G$255)</f>
        <v>94</v>
      </c>
      <c r="Y184" s="88">
        <f>LOOKUP(C184,武将属性排列!$C$1:$C$255,武将属性排列!$I$1:$I$255)</f>
        <v>74</v>
      </c>
      <c r="Z184" s="93">
        <f>LOOKUP(C184,武将属性排列!$C$1:$C$255,武将属性排列!$K$1:$K$255)</f>
        <v>0</v>
      </c>
      <c r="AA184" s="93">
        <f t="shared" si="128"/>
        <v>0</v>
      </c>
      <c r="AB184" s="88">
        <f>LOOKUP(C184,武将属性排列!$C$1:$C$255,武将属性排列!$O$1:$O$255)</f>
        <v>55</v>
      </c>
      <c r="AC184" s="94">
        <f t="shared" si="127"/>
        <v>266484</v>
      </c>
      <c r="AD184" s="94" t="str">
        <f t="shared" si="109"/>
        <v>410F4</v>
      </c>
      <c r="AE184" s="211"/>
      <c r="AF184" s="95">
        <f t="shared" si="129"/>
        <v>40</v>
      </c>
      <c r="AG184" s="99" t="str">
        <f t="shared" si="110"/>
        <v>5C</v>
      </c>
      <c r="AH184" s="99" t="str">
        <f t="shared" si="111"/>
        <v>49</v>
      </c>
      <c r="AI184" s="99" t="str">
        <f t="shared" si="112"/>
        <v>5E</v>
      </c>
      <c r="AJ184" s="84" t="str">
        <f t="shared" si="113"/>
        <v>00</v>
      </c>
      <c r="AK184" s="99" t="str">
        <f t="shared" si="114"/>
        <v>4A</v>
      </c>
      <c r="AL184" s="101" t="str">
        <f t="shared" si="115"/>
        <v>平军</v>
      </c>
      <c r="AM184" s="102" t="str">
        <f t="shared" si="116"/>
        <v>0</v>
      </c>
      <c r="AN184" s="99" t="str">
        <f t="shared" si="117"/>
        <v>0</v>
      </c>
      <c r="AO184" s="108">
        <f t="shared" si="118"/>
        <v>0</v>
      </c>
      <c r="AP184" s="108">
        <f t="shared" si="119"/>
        <v>4</v>
      </c>
      <c r="AQ184" s="109">
        <f t="shared" si="120"/>
        <v>0</v>
      </c>
      <c r="AR184" s="110" t="str">
        <f t="shared" si="121"/>
        <v>37</v>
      </c>
      <c r="AS184" s="211"/>
      <c r="AT184" s="111" t="s">
        <v>353</v>
      </c>
      <c r="AU184" s="213"/>
      <c r="AV184" s="111">
        <v>0</v>
      </c>
      <c r="DD184" s="70" t="str">
        <f>LOOKUP(C184,全武将名字!$B$3:$B$257,全武将名字!$B$3:$B$257)</f>
        <v>徐方</v>
      </c>
      <c r="DE184" s="70">
        <f t="shared" si="122"/>
        <v>1</v>
      </c>
    </row>
    <row r="185" spans="1:109">
      <c r="A185" s="59" t="str">
        <f t="shared" si="130"/>
        <v>B5</v>
      </c>
      <c r="B185" s="19">
        <v>181</v>
      </c>
      <c r="C185" s="19" t="s">
        <v>779</v>
      </c>
      <c r="D185" s="67" t="str">
        <f t="shared" si="103"/>
        <v>218C</v>
      </c>
      <c r="E185" s="67">
        <f t="shared" si="123"/>
        <v>8588</v>
      </c>
      <c r="F185" s="67" t="str">
        <f t="shared" si="104"/>
        <v>9599</v>
      </c>
      <c r="G185" s="67">
        <f t="shared" si="124"/>
        <v>38297</v>
      </c>
      <c r="H185" s="67" t="str">
        <f t="shared" si="105"/>
        <v>258D</v>
      </c>
      <c r="I185" s="67">
        <f t="shared" si="125"/>
        <v>9613</v>
      </c>
      <c r="J185" s="79">
        <v>5</v>
      </c>
      <c r="K185" s="84" t="str">
        <f t="shared" si="106"/>
        <v>99</v>
      </c>
      <c r="L185" s="79">
        <f t="shared" si="126"/>
        <v>153</v>
      </c>
      <c r="M185" s="84" t="str">
        <f t="shared" si="107"/>
        <v>95</v>
      </c>
      <c r="N185" s="79">
        <f t="shared" si="108"/>
        <v>149.59765625</v>
      </c>
      <c r="O185" s="211"/>
      <c r="P185" s="85" t="str">
        <f>LOOKUP(C185,全武将名字!$B$3:$B$257,全武将名字!$H$3:$H$257)</f>
        <v>8A</v>
      </c>
      <c r="Q185" s="85">
        <f>LOOKUP(C185,全武将名字!$B$3:$B$257,全武将名字!$I$3:$I$257)</f>
        <v>78</v>
      </c>
      <c r="R185" s="85" t="str">
        <f>LOOKUP(C185,全武将名字!$B$3:$B$257,全武将名字!$J$3:$J$257)</f>
        <v>7A</v>
      </c>
      <c r="S185" s="85" t="str">
        <f>LOOKUP(C185,全武将名字!$B$3:$B$257,全武将名字!$K$3:$K$257)</f>
        <v>5C</v>
      </c>
      <c r="T185" s="79" t="s">
        <v>83</v>
      </c>
      <c r="U185" s="87" t="str">
        <f>LOOKUP(C185,武将属性排列!$C$1:$C$255,武将属性排列!$D$1:$D$255)</f>
        <v>在野</v>
      </c>
      <c r="V185" s="88">
        <f>LOOKUP(C185,武将属性排列!$C$1:$C$255,武将属性排列!$E$1:$E$255)</f>
        <v>82</v>
      </c>
      <c r="W185" s="88">
        <f>LOOKUP(C185,武将属性排列!$C$1:$C$255,武将属性排列!$F$1:$F$255)</f>
        <v>42</v>
      </c>
      <c r="X185" s="88">
        <f>LOOKUP(C185,武将属性排列!$C$1:$C$255,武将属性排列!$G$1:$G$255)</f>
        <v>60</v>
      </c>
      <c r="Y185" s="88">
        <f>LOOKUP(C185,武将属性排列!$C$1:$C$255,武将属性排列!$I$1:$I$255)</f>
        <v>73</v>
      </c>
      <c r="Z185" s="93">
        <f>LOOKUP(C185,武将属性排列!$C$1:$C$255,武将属性排列!$K$1:$K$255)</f>
        <v>2</v>
      </c>
      <c r="AA185" s="93">
        <f t="shared" si="128"/>
        <v>0</v>
      </c>
      <c r="AB185" s="88">
        <f>LOOKUP(C185,武将属性排列!$C$1:$C$255,武将属性排列!$O$1:$O$255)</f>
        <v>60</v>
      </c>
      <c r="AC185" s="94">
        <f t="shared" si="127"/>
        <v>266492</v>
      </c>
      <c r="AD185" s="94" t="str">
        <f t="shared" si="109"/>
        <v>410FC</v>
      </c>
      <c r="AE185" s="211"/>
      <c r="AF185" s="95">
        <f t="shared" si="129"/>
        <v>40</v>
      </c>
      <c r="AG185" s="99" t="str">
        <f t="shared" si="110"/>
        <v>52</v>
      </c>
      <c r="AH185" s="99" t="str">
        <f t="shared" si="111"/>
        <v>2A</v>
      </c>
      <c r="AI185" s="99" t="str">
        <f t="shared" si="112"/>
        <v>3C</v>
      </c>
      <c r="AJ185" s="84" t="str">
        <f t="shared" si="113"/>
        <v>00</v>
      </c>
      <c r="AK185" s="99" t="str">
        <f t="shared" si="114"/>
        <v>49</v>
      </c>
      <c r="AL185" s="101" t="str">
        <f t="shared" si="115"/>
        <v>山军</v>
      </c>
      <c r="AM185" s="102">
        <f t="shared" si="116"/>
        <v>2</v>
      </c>
      <c r="AN185" s="99" t="str">
        <f t="shared" si="117"/>
        <v>0</v>
      </c>
      <c r="AO185" s="108">
        <f t="shared" si="118"/>
        <v>0</v>
      </c>
      <c r="AP185" s="108">
        <f t="shared" si="119"/>
        <v>3</v>
      </c>
      <c r="AQ185" s="109">
        <f t="shared" si="120"/>
        <v>0</v>
      </c>
      <c r="AR185" s="110" t="str">
        <f t="shared" si="121"/>
        <v>3C</v>
      </c>
      <c r="AS185" s="211"/>
      <c r="AT185" s="111" t="s">
        <v>353</v>
      </c>
      <c r="AU185" s="213"/>
      <c r="AV185" s="111">
        <v>14</v>
      </c>
      <c r="DD185" s="70" t="str">
        <f>LOOKUP(C185,全武将名字!$B$3:$B$257,全武将名字!$B$3:$B$257)</f>
        <v>丁德兴</v>
      </c>
      <c r="DE185" s="70">
        <f t="shared" si="122"/>
        <v>1</v>
      </c>
    </row>
    <row r="186" spans="1:109">
      <c r="A186" s="59" t="str">
        <f t="shared" si="130"/>
        <v>B6</v>
      </c>
      <c r="B186" s="19">
        <v>182</v>
      </c>
      <c r="C186" s="19" t="s">
        <v>909</v>
      </c>
      <c r="D186" s="67" t="str">
        <f t="shared" si="103"/>
        <v>218E</v>
      </c>
      <c r="E186" s="67">
        <f t="shared" si="123"/>
        <v>8590</v>
      </c>
      <c r="F186" s="67" t="str">
        <f t="shared" si="104"/>
        <v>959E</v>
      </c>
      <c r="G186" s="67">
        <f t="shared" si="124"/>
        <v>38302</v>
      </c>
      <c r="H186" s="67" t="str">
        <f t="shared" si="105"/>
        <v>2592</v>
      </c>
      <c r="I186" s="67">
        <f t="shared" si="125"/>
        <v>9618</v>
      </c>
      <c r="J186" s="79">
        <v>5</v>
      </c>
      <c r="K186" s="84" t="str">
        <f t="shared" si="106"/>
        <v>9E</v>
      </c>
      <c r="L186" s="79">
        <f t="shared" si="126"/>
        <v>158</v>
      </c>
      <c r="M186" s="84" t="str">
        <f t="shared" si="107"/>
        <v>95</v>
      </c>
      <c r="N186" s="79">
        <f t="shared" si="108"/>
        <v>149.6171875</v>
      </c>
      <c r="O186" s="211"/>
      <c r="P186" s="85" t="str">
        <f>LOOKUP(C186,全武将名字!$B$3:$B$257,全武将名字!$H$3:$H$257)</f>
        <v>9B</v>
      </c>
      <c r="Q186" s="85">
        <f>LOOKUP(C186,全武将名字!$B$3:$B$257,全武将名字!$I$3:$I$257)</f>
        <v>50</v>
      </c>
      <c r="R186" s="85">
        <f>LOOKUP(C186,全武将名字!$B$3:$B$257,全武将名字!$J$3:$J$257)</f>
        <v>52</v>
      </c>
      <c r="S186" s="85">
        <f>LOOKUP(C186,全武将名字!$B$3:$B$257,全武将名字!$K$3:$K$257)</f>
        <v>70</v>
      </c>
      <c r="T186" s="79" t="s">
        <v>83</v>
      </c>
      <c r="U186" s="87" t="str">
        <f>LOOKUP(C186,武将属性排列!$C$1:$C$255,武将属性排列!$D$1:$D$255)</f>
        <v>在野</v>
      </c>
      <c r="V186" s="88">
        <f>LOOKUP(C186,武将属性排列!$C$1:$C$255,武将属性排列!$E$1:$E$255)</f>
        <v>65</v>
      </c>
      <c r="W186" s="88">
        <f>LOOKUP(C186,武将属性排列!$C$1:$C$255,武将属性排列!$F$1:$F$255)</f>
        <v>77</v>
      </c>
      <c r="X186" s="88">
        <f>LOOKUP(C186,武将属性排列!$C$1:$C$255,武将属性排列!$G$1:$G$255)</f>
        <v>48</v>
      </c>
      <c r="Y186" s="88">
        <f>LOOKUP(C186,武将属性排列!$C$1:$C$255,武将属性排列!$I$1:$I$255)</f>
        <v>73</v>
      </c>
      <c r="Z186" s="93">
        <f>LOOKUP(C186,武将属性排列!$C$1:$C$255,武将属性排列!$K$1:$K$255)</f>
        <v>0</v>
      </c>
      <c r="AA186" s="93">
        <f t="shared" si="128"/>
        <v>0</v>
      </c>
      <c r="AB186" s="88">
        <f>LOOKUP(C186,武将属性排列!$C$1:$C$255,武将属性排列!$O$1:$O$255)</f>
        <v>90</v>
      </c>
      <c r="AC186" s="94">
        <f t="shared" si="127"/>
        <v>266500</v>
      </c>
      <c r="AD186" s="94" t="str">
        <f t="shared" si="109"/>
        <v>41104</v>
      </c>
      <c r="AE186" s="211"/>
      <c r="AF186" s="95">
        <f t="shared" si="129"/>
        <v>40</v>
      </c>
      <c r="AG186" s="99" t="str">
        <f t="shared" si="110"/>
        <v>41</v>
      </c>
      <c r="AH186" s="99" t="str">
        <f t="shared" si="111"/>
        <v>4D</v>
      </c>
      <c r="AI186" s="99" t="str">
        <f t="shared" si="112"/>
        <v>30</v>
      </c>
      <c r="AJ186" s="84" t="str">
        <f t="shared" si="113"/>
        <v>00</v>
      </c>
      <c r="AK186" s="99" t="str">
        <f t="shared" si="114"/>
        <v>49</v>
      </c>
      <c r="AL186" s="101" t="str">
        <f t="shared" si="115"/>
        <v>平军</v>
      </c>
      <c r="AM186" s="102" t="str">
        <f t="shared" si="116"/>
        <v>0</v>
      </c>
      <c r="AN186" s="99" t="str">
        <f t="shared" si="117"/>
        <v>0</v>
      </c>
      <c r="AO186" s="108">
        <f t="shared" si="118"/>
        <v>0</v>
      </c>
      <c r="AP186" s="108">
        <f t="shared" si="119"/>
        <v>3</v>
      </c>
      <c r="AQ186" s="109">
        <f t="shared" si="120"/>
        <v>0</v>
      </c>
      <c r="AR186" s="110" t="str">
        <f t="shared" si="121"/>
        <v>5A</v>
      </c>
      <c r="AS186" s="211"/>
      <c r="AT186" s="111" t="s">
        <v>353</v>
      </c>
      <c r="AU186" s="213"/>
      <c r="AV186" s="111">
        <v>28</v>
      </c>
      <c r="DD186" s="70" t="str">
        <f>LOOKUP(C186,全武将名字!$B$3:$B$257,全武将名字!$B$3:$B$257)</f>
        <v>文豫章</v>
      </c>
      <c r="DE186" s="70">
        <f t="shared" si="122"/>
        <v>1</v>
      </c>
    </row>
    <row r="187" spans="1:109">
      <c r="A187" s="59" t="str">
        <f t="shared" si="130"/>
        <v>B7</v>
      </c>
      <c r="B187" s="19">
        <v>183</v>
      </c>
      <c r="C187" s="19" t="s">
        <v>824</v>
      </c>
      <c r="D187" s="67" t="str">
        <f t="shared" si="103"/>
        <v>2190</v>
      </c>
      <c r="E187" s="67">
        <f t="shared" si="123"/>
        <v>8592</v>
      </c>
      <c r="F187" s="67" t="str">
        <f t="shared" si="104"/>
        <v>95A3</v>
      </c>
      <c r="G187" s="67">
        <f t="shared" si="124"/>
        <v>38307</v>
      </c>
      <c r="H187" s="67" t="str">
        <f t="shared" si="105"/>
        <v>2597</v>
      </c>
      <c r="I187" s="67">
        <f t="shared" si="125"/>
        <v>9623</v>
      </c>
      <c r="J187" s="79">
        <v>5</v>
      </c>
      <c r="K187" s="84" t="str">
        <f t="shared" si="106"/>
        <v>A3</v>
      </c>
      <c r="L187" s="79">
        <f t="shared" si="126"/>
        <v>163</v>
      </c>
      <c r="M187" s="84" t="str">
        <f t="shared" si="107"/>
        <v>95</v>
      </c>
      <c r="N187" s="79">
        <f t="shared" si="108"/>
        <v>149.63671875</v>
      </c>
      <c r="O187" s="211"/>
      <c r="P187" s="85">
        <f>LOOKUP(C187,全武将名字!$B$3:$B$257,全武将名字!$H$3:$H$257)</f>
        <v>90</v>
      </c>
      <c r="Q187" s="85">
        <f>LOOKUP(C187,全武将名字!$B$3:$B$257,全武将名字!$I$3:$I$257)</f>
        <v>50</v>
      </c>
      <c r="R187" s="85">
        <f>LOOKUP(C187,全武将名字!$B$3:$B$257,全武将名字!$J$3:$J$257)</f>
        <v>52</v>
      </c>
      <c r="S187" s="85" t="str">
        <f>LOOKUP(C187,全武将名字!$B$3:$B$257,全武将名字!$K$3:$K$257)</f>
        <v>FF</v>
      </c>
      <c r="T187" s="79" t="s">
        <v>83</v>
      </c>
      <c r="U187" s="87" t="str">
        <f>LOOKUP(C187,武将属性排列!$C$1:$C$255,武将属性排列!$D$1:$D$255)</f>
        <v>在野</v>
      </c>
      <c r="V187" s="88">
        <f>LOOKUP(C187,武将属性排列!$C$1:$C$255,武将属性排列!$E$1:$E$255)</f>
        <v>52</v>
      </c>
      <c r="W187" s="88">
        <f>LOOKUP(C187,武将属性排列!$C$1:$C$255,武将属性排列!$F$1:$F$255)</f>
        <v>91</v>
      </c>
      <c r="X187" s="88">
        <f>LOOKUP(C187,武将属性排列!$C$1:$C$255,武将属性排列!$G$1:$G$255)</f>
        <v>46</v>
      </c>
      <c r="Y187" s="88">
        <f>LOOKUP(C187,武将属性排列!$C$1:$C$255,武将属性排列!$I$1:$I$255)</f>
        <v>73</v>
      </c>
      <c r="Z187" s="93">
        <f>LOOKUP(C187,武将属性排列!$C$1:$C$255,武将属性排列!$K$1:$K$255)</f>
        <v>0</v>
      </c>
      <c r="AA187" s="93">
        <f t="shared" si="128"/>
        <v>0</v>
      </c>
      <c r="AB187" s="88">
        <f>LOOKUP(C187,武将属性排列!$C$1:$C$255,武将属性排列!$O$1:$O$255)</f>
        <v>70</v>
      </c>
      <c r="AC187" s="94">
        <f t="shared" si="127"/>
        <v>266508</v>
      </c>
      <c r="AD187" s="94" t="str">
        <f t="shared" si="109"/>
        <v>4110C</v>
      </c>
      <c r="AE187" s="211"/>
      <c r="AF187" s="95">
        <f t="shared" si="129"/>
        <v>40</v>
      </c>
      <c r="AG187" s="99" t="str">
        <f t="shared" si="110"/>
        <v>34</v>
      </c>
      <c r="AH187" s="99" t="str">
        <f t="shared" si="111"/>
        <v>5B</v>
      </c>
      <c r="AI187" s="99" t="str">
        <f t="shared" si="112"/>
        <v>2E</v>
      </c>
      <c r="AJ187" s="84" t="str">
        <f t="shared" si="113"/>
        <v>00</v>
      </c>
      <c r="AK187" s="99" t="str">
        <f t="shared" si="114"/>
        <v>49</v>
      </c>
      <c r="AL187" s="101" t="str">
        <f t="shared" si="115"/>
        <v>平军</v>
      </c>
      <c r="AM187" s="102" t="str">
        <f t="shared" si="116"/>
        <v>0</v>
      </c>
      <c r="AN187" s="99" t="str">
        <f t="shared" si="117"/>
        <v>0</v>
      </c>
      <c r="AO187" s="108">
        <f t="shared" si="118"/>
        <v>0</v>
      </c>
      <c r="AP187" s="108">
        <f t="shared" si="119"/>
        <v>3</v>
      </c>
      <c r="AQ187" s="109">
        <f t="shared" si="120"/>
        <v>0</v>
      </c>
      <c r="AR187" s="110" t="str">
        <f t="shared" si="121"/>
        <v>46</v>
      </c>
      <c r="AS187" s="211"/>
      <c r="AT187" s="111" t="s">
        <v>357</v>
      </c>
      <c r="AU187" s="213"/>
      <c r="AV187" s="111">
        <v>0</v>
      </c>
      <c r="DD187" s="70" t="str">
        <f>LOOKUP(C187,全武将名字!$B$3:$B$257,全武将名字!$B$3:$B$257)</f>
        <v>黄溍</v>
      </c>
      <c r="DE187" s="70">
        <f t="shared" si="122"/>
        <v>1</v>
      </c>
    </row>
    <row r="188" spans="1:109">
      <c r="A188" s="59" t="str">
        <f t="shared" si="130"/>
        <v>B8</v>
      </c>
      <c r="B188" s="19">
        <v>184</v>
      </c>
      <c r="C188" s="19" t="s">
        <v>938</v>
      </c>
      <c r="D188" s="67" t="str">
        <f t="shared" si="103"/>
        <v>2192</v>
      </c>
      <c r="E188" s="67">
        <f t="shared" si="123"/>
        <v>8594</v>
      </c>
      <c r="F188" s="67" t="str">
        <f t="shared" si="104"/>
        <v>95A8</v>
      </c>
      <c r="G188" s="67">
        <f t="shared" si="124"/>
        <v>38312</v>
      </c>
      <c r="H188" s="67" t="str">
        <f t="shared" si="105"/>
        <v>259C</v>
      </c>
      <c r="I188" s="67">
        <f t="shared" si="125"/>
        <v>9628</v>
      </c>
      <c r="J188" s="79">
        <v>5</v>
      </c>
      <c r="K188" s="84" t="str">
        <f t="shared" si="106"/>
        <v>A8</v>
      </c>
      <c r="L188" s="79">
        <f t="shared" si="126"/>
        <v>168</v>
      </c>
      <c r="M188" s="84" t="str">
        <f t="shared" si="107"/>
        <v>95</v>
      </c>
      <c r="N188" s="79">
        <f t="shared" si="108"/>
        <v>149.65625</v>
      </c>
      <c r="O188" s="211"/>
      <c r="P188" s="85" t="str">
        <f>LOOKUP(C188,全武将名字!$B$3:$B$257,全武将名字!$H$3:$H$257)</f>
        <v>9E</v>
      </c>
      <c r="Q188" s="85" t="str">
        <f>LOOKUP(C188,全武将名字!$B$3:$B$257,全武将名字!$I$3:$I$257)</f>
        <v>5C</v>
      </c>
      <c r="R188" s="85" t="str">
        <f>LOOKUP(C188,全武将名字!$B$3:$B$257,全武将名字!$J$3:$J$257)</f>
        <v>5E</v>
      </c>
      <c r="S188" s="85" t="str">
        <f>LOOKUP(C188,全武将名字!$B$3:$B$257,全武将名字!$K$3:$K$257)</f>
        <v>7C</v>
      </c>
      <c r="T188" s="79" t="s">
        <v>83</v>
      </c>
      <c r="U188" s="87" t="str">
        <f>LOOKUP(C188,武将属性排列!$C$1:$C$255,武将属性排列!$D$1:$D$255)</f>
        <v>在野</v>
      </c>
      <c r="V188" s="88">
        <f>LOOKUP(C188,武将属性排列!$C$1:$C$255,武将属性排列!$E$1:$E$255)</f>
        <v>68</v>
      </c>
      <c r="W188" s="88">
        <f>LOOKUP(C188,武将属性排列!$C$1:$C$255,武将属性排列!$F$1:$F$255)</f>
        <v>70</v>
      </c>
      <c r="X188" s="88">
        <f>LOOKUP(C188,武将属性排列!$C$1:$C$255,武将属性排列!$G$1:$G$255)</f>
        <v>54</v>
      </c>
      <c r="Y188" s="88">
        <f>LOOKUP(C188,武将属性排列!$C$1:$C$255,武将属性排列!$I$1:$I$255)</f>
        <v>73</v>
      </c>
      <c r="Z188" s="93">
        <f>LOOKUP(C188,武将属性排列!$C$1:$C$255,武将属性排列!$K$1:$K$255)</f>
        <v>1</v>
      </c>
      <c r="AA188" s="93">
        <f t="shared" si="128"/>
        <v>0</v>
      </c>
      <c r="AB188" s="88">
        <f>LOOKUP(C188,武将属性排列!$C$1:$C$255,武将属性排列!$O$1:$O$255)</f>
        <v>65</v>
      </c>
      <c r="AC188" s="94">
        <f t="shared" si="127"/>
        <v>266516</v>
      </c>
      <c r="AD188" s="94" t="str">
        <f t="shared" si="109"/>
        <v>41114</v>
      </c>
      <c r="AE188" s="211"/>
      <c r="AF188" s="95">
        <f t="shared" si="129"/>
        <v>40</v>
      </c>
      <c r="AG188" s="99" t="str">
        <f t="shared" si="110"/>
        <v>44</v>
      </c>
      <c r="AH188" s="99" t="str">
        <f t="shared" si="111"/>
        <v>46</v>
      </c>
      <c r="AI188" s="99" t="str">
        <f t="shared" si="112"/>
        <v>36</v>
      </c>
      <c r="AJ188" s="84" t="str">
        <f t="shared" si="113"/>
        <v>00</v>
      </c>
      <c r="AK188" s="99" t="str">
        <f t="shared" si="114"/>
        <v>49</v>
      </c>
      <c r="AL188" s="101" t="str">
        <f t="shared" si="115"/>
        <v>水军</v>
      </c>
      <c r="AM188" s="102">
        <f t="shared" si="116"/>
        <v>1</v>
      </c>
      <c r="AN188" s="99" t="str">
        <f t="shared" si="117"/>
        <v>0</v>
      </c>
      <c r="AO188" s="108">
        <f t="shared" si="118"/>
        <v>0</v>
      </c>
      <c r="AP188" s="108">
        <f t="shared" si="119"/>
        <v>4</v>
      </c>
      <c r="AQ188" s="109">
        <f t="shared" si="120"/>
        <v>0</v>
      </c>
      <c r="AR188" s="110" t="str">
        <f t="shared" si="121"/>
        <v>41</v>
      </c>
      <c r="AS188" s="211"/>
      <c r="AT188" s="111" t="s">
        <v>357</v>
      </c>
      <c r="AU188" s="213"/>
      <c r="AV188" s="111">
        <v>14</v>
      </c>
      <c r="DD188" s="70" t="str">
        <f>LOOKUP(C188,全武将名字!$B$3:$B$257,全武将名字!$B$3:$B$257)</f>
        <v>殷玉文</v>
      </c>
      <c r="DE188" s="70">
        <f t="shared" si="122"/>
        <v>1</v>
      </c>
    </row>
    <row r="189" spans="1:109">
      <c r="A189" s="59" t="str">
        <f t="shared" si="130"/>
        <v>B9</v>
      </c>
      <c r="B189" s="19">
        <v>185</v>
      </c>
      <c r="C189" s="19" t="s">
        <v>941</v>
      </c>
      <c r="D189" s="67" t="str">
        <f t="shared" si="103"/>
        <v>2194</v>
      </c>
      <c r="E189" s="67">
        <f t="shared" si="123"/>
        <v>8596</v>
      </c>
      <c r="F189" s="67" t="str">
        <f t="shared" si="104"/>
        <v>95AD</v>
      </c>
      <c r="G189" s="67">
        <f t="shared" si="124"/>
        <v>38317</v>
      </c>
      <c r="H189" s="67" t="str">
        <f t="shared" si="105"/>
        <v>25A1</v>
      </c>
      <c r="I189" s="67">
        <f t="shared" si="125"/>
        <v>9633</v>
      </c>
      <c r="J189" s="79">
        <v>5</v>
      </c>
      <c r="K189" s="84" t="str">
        <f t="shared" si="106"/>
        <v>AD</v>
      </c>
      <c r="L189" s="79">
        <f t="shared" si="126"/>
        <v>173</v>
      </c>
      <c r="M189" s="84" t="str">
        <f t="shared" si="107"/>
        <v>95</v>
      </c>
      <c r="N189" s="79">
        <f t="shared" si="108"/>
        <v>149.67578125</v>
      </c>
      <c r="O189" s="211"/>
      <c r="P189" s="85" t="str">
        <f>LOOKUP(C189,全武将名字!$B$3:$B$257,全武将名字!$H$3:$H$257)</f>
        <v>9F</v>
      </c>
      <c r="Q189" s="85">
        <f>LOOKUP(C189,全武将名字!$B$3:$B$257,全武将名字!$I$3:$I$257)</f>
        <v>72</v>
      </c>
      <c r="R189" s="85">
        <f>LOOKUP(C189,全武将名字!$B$3:$B$257,全武将名字!$J$3:$J$257)</f>
        <v>56</v>
      </c>
      <c r="S189" s="85">
        <f>LOOKUP(C189,全武将名字!$B$3:$B$257,全武将名字!$K$3:$K$257)</f>
        <v>74</v>
      </c>
      <c r="T189" s="79" t="s">
        <v>83</v>
      </c>
      <c r="U189" s="87" t="str">
        <f>LOOKUP(C189,武将属性排列!$C$1:$C$255,武将属性排列!$D$1:$D$255)</f>
        <v>出仕</v>
      </c>
      <c r="V189" s="88">
        <f>LOOKUP(C189,武将属性排列!$C$1:$C$255,武将属性排列!$E$1:$E$255)</f>
        <v>74</v>
      </c>
      <c r="W189" s="88">
        <f>LOOKUP(C189,武将属性排列!$C$1:$C$255,武将属性排列!$F$1:$F$255)</f>
        <v>64</v>
      </c>
      <c r="X189" s="88">
        <f>LOOKUP(C189,武将属性排列!$C$1:$C$255,武将属性排列!$G$1:$G$255)</f>
        <v>68</v>
      </c>
      <c r="Y189" s="88">
        <f>LOOKUP(C189,武将属性排列!$C$1:$C$255,武将属性排列!$I$1:$I$255)</f>
        <v>73</v>
      </c>
      <c r="Z189" s="93">
        <f>LOOKUP(C189,武将属性排列!$C$1:$C$255,武将属性排列!$K$1:$K$255)</f>
        <v>2</v>
      </c>
      <c r="AA189" s="93">
        <f t="shared" si="128"/>
        <v>500</v>
      </c>
      <c r="AB189" s="88">
        <f>LOOKUP(C189,武将属性排列!$C$1:$C$255,武将属性排列!$O$1:$O$255)</f>
        <v>75</v>
      </c>
      <c r="AC189" s="94">
        <f t="shared" si="127"/>
        <v>266524</v>
      </c>
      <c r="AD189" s="94" t="str">
        <f t="shared" si="109"/>
        <v>4111C</v>
      </c>
      <c r="AE189" s="211"/>
      <c r="AF189" s="95" t="str">
        <f t="shared" si="129"/>
        <v>00</v>
      </c>
      <c r="AG189" s="99" t="str">
        <f t="shared" si="110"/>
        <v>4A</v>
      </c>
      <c r="AH189" s="99" t="str">
        <f t="shared" si="111"/>
        <v>40</v>
      </c>
      <c r="AI189" s="99" t="str">
        <f t="shared" si="112"/>
        <v>44</v>
      </c>
      <c r="AJ189" s="84">
        <f t="shared" si="113"/>
        <v>30</v>
      </c>
      <c r="AK189" s="99" t="str">
        <f t="shared" si="114"/>
        <v>49</v>
      </c>
      <c r="AL189" s="101" t="str">
        <f t="shared" si="115"/>
        <v>山军</v>
      </c>
      <c r="AM189" s="102" t="str">
        <f t="shared" si="116"/>
        <v>2</v>
      </c>
      <c r="AN189" s="99" t="str">
        <f t="shared" si="117"/>
        <v>5</v>
      </c>
      <c r="AO189" s="108">
        <f t="shared" si="118"/>
        <v>0</v>
      </c>
      <c r="AP189" s="108">
        <f t="shared" si="119"/>
        <v>3</v>
      </c>
      <c r="AQ189" s="109">
        <f t="shared" si="120"/>
        <v>2</v>
      </c>
      <c r="AR189" s="110" t="str">
        <f t="shared" si="121"/>
        <v>4B</v>
      </c>
      <c r="AS189" s="211"/>
      <c r="AT189" s="111" t="s">
        <v>357</v>
      </c>
      <c r="AU189" s="213"/>
      <c r="AV189" s="111">
        <v>28</v>
      </c>
      <c r="DD189" s="70" t="str">
        <f>LOOKUP(C189,全武将名字!$B$3:$B$257,全武将名字!$B$3:$B$257)</f>
        <v>于化龙</v>
      </c>
      <c r="DE189" s="70">
        <f t="shared" si="122"/>
        <v>1</v>
      </c>
    </row>
    <row r="190" spans="1:109">
      <c r="A190" s="59" t="str">
        <f t="shared" si="130"/>
        <v>BA</v>
      </c>
      <c r="B190" s="19">
        <v>186</v>
      </c>
      <c r="C190" s="19" t="s">
        <v>937</v>
      </c>
      <c r="D190" s="67" t="str">
        <f t="shared" si="103"/>
        <v>2196</v>
      </c>
      <c r="E190" s="67">
        <f t="shared" si="123"/>
        <v>8598</v>
      </c>
      <c r="F190" s="67" t="str">
        <f t="shared" si="104"/>
        <v>95B2</v>
      </c>
      <c r="G190" s="67">
        <f t="shared" si="124"/>
        <v>38322</v>
      </c>
      <c r="H190" s="67" t="str">
        <f t="shared" si="105"/>
        <v>25A6</v>
      </c>
      <c r="I190" s="67">
        <f t="shared" si="125"/>
        <v>9638</v>
      </c>
      <c r="J190" s="79">
        <v>5</v>
      </c>
      <c r="K190" s="84" t="str">
        <f t="shared" si="106"/>
        <v>B2</v>
      </c>
      <c r="L190" s="79">
        <f t="shared" si="126"/>
        <v>178</v>
      </c>
      <c r="M190" s="84" t="str">
        <f t="shared" si="107"/>
        <v>95</v>
      </c>
      <c r="N190" s="79">
        <f t="shared" si="108"/>
        <v>149.6953125</v>
      </c>
      <c r="O190" s="211"/>
      <c r="P190" s="85" t="str">
        <f>LOOKUP(C190,全武将名字!$B$3:$B$257,全武将名字!$H$3:$H$257)</f>
        <v>9E</v>
      </c>
      <c r="Q190" s="85">
        <f>LOOKUP(C190,全武将名字!$B$3:$B$257,全武将名字!$I$3:$I$257)</f>
        <v>74</v>
      </c>
      <c r="R190" s="85" t="str">
        <f>LOOKUP(C190,全武将名字!$B$3:$B$257,全武将名字!$J$3:$J$257)</f>
        <v>7A</v>
      </c>
      <c r="S190" s="85" t="str">
        <f>LOOKUP(C190,全武将名字!$B$3:$B$257,全武将名字!$K$3:$K$257)</f>
        <v>FF</v>
      </c>
      <c r="T190" s="79" t="s">
        <v>83</v>
      </c>
      <c r="U190" s="87" t="str">
        <f>LOOKUP(C190,武将属性排列!$C$1:$C$255,武将属性排列!$D$1:$D$255)</f>
        <v>在野</v>
      </c>
      <c r="V190" s="88">
        <f>LOOKUP(C190,武将属性排列!$C$1:$C$255,武将属性排列!$E$1:$E$255)</f>
        <v>64</v>
      </c>
      <c r="W190" s="88">
        <f>LOOKUP(C190,武将属性排列!$C$1:$C$255,武将属性排列!$F$1:$F$255)</f>
        <v>25</v>
      </c>
      <c r="X190" s="88">
        <f>LOOKUP(C190,武将属性排列!$C$1:$C$255,武将属性排列!$G$1:$G$255)</f>
        <v>46</v>
      </c>
      <c r="Y190" s="88">
        <f>LOOKUP(C190,武将属性排列!$C$1:$C$255,武将属性排列!$I$1:$I$255)</f>
        <v>73</v>
      </c>
      <c r="Z190" s="93">
        <f>LOOKUP(C190,武将属性排列!$C$1:$C$255,武将属性排列!$K$1:$K$255)</f>
        <v>0</v>
      </c>
      <c r="AA190" s="93">
        <f t="shared" si="128"/>
        <v>0</v>
      </c>
      <c r="AB190" s="88">
        <f>LOOKUP(C190,武将属性排列!$C$1:$C$255,武将属性排列!$O$1:$O$255)</f>
        <v>86</v>
      </c>
      <c r="AC190" s="94">
        <f t="shared" si="127"/>
        <v>266532</v>
      </c>
      <c r="AD190" s="94" t="str">
        <f t="shared" si="109"/>
        <v>41124</v>
      </c>
      <c r="AE190" s="211"/>
      <c r="AF190" s="95">
        <f t="shared" si="129"/>
        <v>40</v>
      </c>
      <c r="AG190" s="99" t="str">
        <f t="shared" si="110"/>
        <v>40</v>
      </c>
      <c r="AH190" s="99" t="str">
        <f t="shared" si="111"/>
        <v>19</v>
      </c>
      <c r="AI190" s="99" t="str">
        <f t="shared" si="112"/>
        <v>2E</v>
      </c>
      <c r="AJ190" s="84" t="str">
        <f t="shared" si="113"/>
        <v>00</v>
      </c>
      <c r="AK190" s="99" t="str">
        <f t="shared" si="114"/>
        <v>49</v>
      </c>
      <c r="AL190" s="101" t="str">
        <f t="shared" si="115"/>
        <v>平军</v>
      </c>
      <c r="AM190" s="102" t="str">
        <f t="shared" si="116"/>
        <v>0</v>
      </c>
      <c r="AN190" s="99" t="str">
        <f t="shared" si="117"/>
        <v>0</v>
      </c>
      <c r="AO190" s="108">
        <f t="shared" si="118"/>
        <v>0</v>
      </c>
      <c r="AP190" s="108">
        <f t="shared" si="119"/>
        <v>3</v>
      </c>
      <c r="AQ190" s="109">
        <f t="shared" si="120"/>
        <v>0</v>
      </c>
      <c r="AR190" s="110" t="str">
        <f t="shared" si="121"/>
        <v>56</v>
      </c>
      <c r="AS190" s="211"/>
      <c r="AT190" s="111" t="s">
        <v>361</v>
      </c>
      <c r="AU190" s="213"/>
      <c r="AV190" s="111">
        <v>0</v>
      </c>
      <c r="DD190" s="70" t="str">
        <f>LOOKUP(C190,全武将名字!$B$3:$B$257,全武将名字!$B$3:$B$257)</f>
        <v>叶旺</v>
      </c>
      <c r="DE190" s="70">
        <f t="shared" si="122"/>
        <v>1</v>
      </c>
    </row>
    <row r="191" spans="1:109">
      <c r="A191" s="59" t="str">
        <f t="shared" si="130"/>
        <v>BB</v>
      </c>
      <c r="B191" s="19">
        <v>187</v>
      </c>
      <c r="C191" s="19" t="s">
        <v>802</v>
      </c>
      <c r="D191" s="67" t="str">
        <f t="shared" si="103"/>
        <v>2198</v>
      </c>
      <c r="E191" s="67">
        <f t="shared" si="123"/>
        <v>8600</v>
      </c>
      <c r="F191" s="67" t="str">
        <f t="shared" si="104"/>
        <v>95B7</v>
      </c>
      <c r="G191" s="67">
        <f t="shared" si="124"/>
        <v>38327</v>
      </c>
      <c r="H191" s="67" t="str">
        <f t="shared" si="105"/>
        <v>25AB</v>
      </c>
      <c r="I191" s="67">
        <f t="shared" si="125"/>
        <v>9643</v>
      </c>
      <c r="J191" s="79">
        <v>5</v>
      </c>
      <c r="K191" s="84" t="str">
        <f t="shared" si="106"/>
        <v>B7</v>
      </c>
      <c r="L191" s="79">
        <f t="shared" si="126"/>
        <v>183</v>
      </c>
      <c r="M191" s="84" t="str">
        <f t="shared" si="107"/>
        <v>95</v>
      </c>
      <c r="N191" s="79">
        <f t="shared" si="108"/>
        <v>149.71484375</v>
      </c>
      <c r="O191" s="211"/>
      <c r="P191" s="85" t="str">
        <f>LOOKUP(C191,全武将名字!$B$3:$B$257,全武将名字!$H$3:$H$257)</f>
        <v>8C</v>
      </c>
      <c r="Q191" s="85">
        <f>LOOKUP(C191,全武将名字!$B$3:$B$257,全武将名字!$I$3:$I$257)</f>
        <v>56</v>
      </c>
      <c r="R191" s="85">
        <f>LOOKUP(C191,全武将名字!$B$3:$B$257,全武将名字!$J$3:$J$257)</f>
        <v>78</v>
      </c>
      <c r="S191" s="85" t="str">
        <f>LOOKUP(C191,全武将名字!$B$3:$B$257,全武将名字!$K$3:$K$257)</f>
        <v>7A</v>
      </c>
      <c r="T191" s="79" t="s">
        <v>83</v>
      </c>
      <c r="U191" s="87" t="str">
        <f>LOOKUP(C191,武将属性排列!$C$1:$C$255,武将属性排列!$D$1:$D$255)</f>
        <v>在野</v>
      </c>
      <c r="V191" s="88">
        <f>LOOKUP(C191,武将属性排列!$C$1:$C$255,武将属性排列!$E$1:$E$255)</f>
        <v>71</v>
      </c>
      <c r="W191" s="88">
        <f>LOOKUP(C191,武将属性排列!$C$1:$C$255,武将属性排列!$F$1:$F$255)</f>
        <v>78</v>
      </c>
      <c r="X191" s="88">
        <f>LOOKUP(C191,武将属性排列!$C$1:$C$255,武将属性排列!$G$1:$G$255)</f>
        <v>61</v>
      </c>
      <c r="Y191" s="88">
        <f>LOOKUP(C191,武将属性排列!$C$1:$C$255,武将属性排列!$I$1:$I$255)</f>
        <v>73</v>
      </c>
      <c r="Z191" s="93">
        <f>LOOKUP(C191,武将属性排列!$C$1:$C$255,武将属性排列!$K$1:$K$255)</f>
        <v>0</v>
      </c>
      <c r="AA191" s="93">
        <f t="shared" si="128"/>
        <v>0</v>
      </c>
      <c r="AB191" s="88">
        <f>LOOKUP(C191,武将属性排列!$C$1:$C$255,武将属性排列!$O$1:$O$255)</f>
        <v>80</v>
      </c>
      <c r="AC191" s="94">
        <f t="shared" si="127"/>
        <v>266540</v>
      </c>
      <c r="AD191" s="94" t="str">
        <f t="shared" si="109"/>
        <v>4112C</v>
      </c>
      <c r="AE191" s="211"/>
      <c r="AF191" s="95">
        <f t="shared" si="129"/>
        <v>40</v>
      </c>
      <c r="AG191" s="99" t="str">
        <f t="shared" si="110"/>
        <v>47</v>
      </c>
      <c r="AH191" s="99" t="str">
        <f t="shared" si="111"/>
        <v>4E</v>
      </c>
      <c r="AI191" s="99" t="str">
        <f t="shared" si="112"/>
        <v>3D</v>
      </c>
      <c r="AJ191" s="84" t="str">
        <f t="shared" si="113"/>
        <v>00</v>
      </c>
      <c r="AK191" s="99" t="str">
        <f t="shared" si="114"/>
        <v>49</v>
      </c>
      <c r="AL191" s="101" t="str">
        <f t="shared" si="115"/>
        <v>平军</v>
      </c>
      <c r="AM191" s="102" t="str">
        <f t="shared" si="116"/>
        <v>0</v>
      </c>
      <c r="AN191" s="99" t="str">
        <f t="shared" si="117"/>
        <v>0</v>
      </c>
      <c r="AO191" s="108">
        <f t="shared" si="118"/>
        <v>0</v>
      </c>
      <c r="AP191" s="108">
        <f t="shared" si="119"/>
        <v>3</v>
      </c>
      <c r="AQ191" s="109">
        <f t="shared" si="120"/>
        <v>0</v>
      </c>
      <c r="AR191" s="110" t="str">
        <f t="shared" si="121"/>
        <v>50</v>
      </c>
      <c r="AS191" s="211"/>
      <c r="AT191" s="111" t="s">
        <v>361</v>
      </c>
      <c r="AU191" s="213"/>
      <c r="AV191" s="111">
        <v>14</v>
      </c>
      <c r="DD191" s="70" t="str">
        <f>LOOKUP(C191,全武将名字!$B$3:$B$257,全武将名字!$B$3:$B$257)</f>
        <v>郭彦威</v>
      </c>
      <c r="DE191" s="70">
        <f t="shared" si="122"/>
        <v>1</v>
      </c>
    </row>
    <row r="192" spans="1:109">
      <c r="A192" s="59" t="str">
        <f t="shared" si="130"/>
        <v>BC</v>
      </c>
      <c r="B192" s="19">
        <v>188</v>
      </c>
      <c r="C192" s="19" t="s">
        <v>781</v>
      </c>
      <c r="D192" s="67" t="str">
        <f t="shared" si="103"/>
        <v>219A</v>
      </c>
      <c r="E192" s="67">
        <f t="shared" si="123"/>
        <v>8602</v>
      </c>
      <c r="F192" s="67" t="str">
        <f t="shared" si="104"/>
        <v>95BC</v>
      </c>
      <c r="G192" s="67">
        <f t="shared" si="124"/>
        <v>38332</v>
      </c>
      <c r="H192" s="67" t="str">
        <f t="shared" si="105"/>
        <v>25B0</v>
      </c>
      <c r="I192" s="67">
        <f t="shared" si="125"/>
        <v>9648</v>
      </c>
      <c r="J192" s="79">
        <v>5</v>
      </c>
      <c r="K192" s="84" t="str">
        <f t="shared" si="106"/>
        <v>BC</v>
      </c>
      <c r="L192" s="79">
        <f t="shared" si="126"/>
        <v>188</v>
      </c>
      <c r="M192" s="84" t="str">
        <f t="shared" si="107"/>
        <v>95</v>
      </c>
      <c r="N192" s="79">
        <f t="shared" si="108"/>
        <v>149.734375</v>
      </c>
      <c r="O192" s="211"/>
      <c r="P192" s="85" t="str">
        <f>LOOKUP(C192,全武将名字!$B$3:$B$257,全武将名字!$H$3:$H$257)</f>
        <v>F0</v>
      </c>
      <c r="Q192" s="85">
        <f>LOOKUP(C192,全武将名字!$B$3:$B$257,全武将名字!$I$3:$I$257)</f>
        <v>72</v>
      </c>
      <c r="R192" s="85">
        <f>LOOKUP(C192,全武将名字!$B$3:$B$257,全武将名字!$J$3:$J$257)</f>
        <v>54</v>
      </c>
      <c r="S192" s="85">
        <f>LOOKUP(C192,全武将名字!$B$3:$B$257,全武将名字!$K$3:$K$257)</f>
        <v>56</v>
      </c>
      <c r="T192" s="79" t="s">
        <v>83</v>
      </c>
      <c r="U192" s="87" t="str">
        <f>LOOKUP(C192,武将属性排列!$C$1:$C$255,武将属性排列!$D$1:$D$255)</f>
        <v>在野</v>
      </c>
      <c r="V192" s="88">
        <f>LOOKUP(C192,武将属性排列!$C$1:$C$255,武将属性排列!$E$1:$E$255)</f>
        <v>85</v>
      </c>
      <c r="W192" s="88">
        <f>LOOKUP(C192,武将属性排列!$C$1:$C$255,武将属性排列!$F$1:$F$255)</f>
        <v>74</v>
      </c>
      <c r="X192" s="88">
        <f>LOOKUP(C192,武将属性排列!$C$1:$C$255,武将属性排列!$G$1:$G$255)</f>
        <v>65</v>
      </c>
      <c r="Y192" s="88">
        <f>LOOKUP(C192,武将属性排列!$C$1:$C$255,武将属性排列!$I$1:$I$255)</f>
        <v>73</v>
      </c>
      <c r="Z192" s="93">
        <f>LOOKUP(C192,武将属性排列!$C$1:$C$255,武将属性排列!$K$1:$K$255)</f>
        <v>0</v>
      </c>
      <c r="AA192" s="93">
        <f t="shared" si="128"/>
        <v>0</v>
      </c>
      <c r="AB192" s="88">
        <f>LOOKUP(C192,武将属性排列!$C$1:$C$255,武将属性排列!$O$1:$O$255)</f>
        <v>62</v>
      </c>
      <c r="AC192" s="94">
        <f t="shared" si="127"/>
        <v>266548</v>
      </c>
      <c r="AD192" s="94" t="str">
        <f t="shared" si="109"/>
        <v>41134</v>
      </c>
      <c r="AE192" s="211"/>
      <c r="AF192" s="95">
        <f t="shared" si="129"/>
        <v>40</v>
      </c>
      <c r="AG192" s="99" t="str">
        <f t="shared" si="110"/>
        <v>55</v>
      </c>
      <c r="AH192" s="99" t="str">
        <f t="shared" si="111"/>
        <v>4A</v>
      </c>
      <c r="AI192" s="99" t="str">
        <f t="shared" si="112"/>
        <v>41</v>
      </c>
      <c r="AJ192" s="84" t="str">
        <f t="shared" si="113"/>
        <v>00</v>
      </c>
      <c r="AK192" s="99" t="str">
        <f t="shared" si="114"/>
        <v>49</v>
      </c>
      <c r="AL192" s="101" t="str">
        <f t="shared" si="115"/>
        <v>平军</v>
      </c>
      <c r="AM192" s="102" t="str">
        <f t="shared" si="116"/>
        <v>0</v>
      </c>
      <c r="AN192" s="99" t="str">
        <f t="shared" si="117"/>
        <v>0</v>
      </c>
      <c r="AO192" s="108">
        <f t="shared" si="118"/>
        <v>0</v>
      </c>
      <c r="AP192" s="108">
        <f t="shared" si="119"/>
        <v>3</v>
      </c>
      <c r="AQ192" s="109">
        <f t="shared" si="120"/>
        <v>0</v>
      </c>
      <c r="AR192" s="110" t="str">
        <f t="shared" si="121"/>
        <v>3E</v>
      </c>
      <c r="AS192" s="211"/>
      <c r="AT192" s="111" t="s">
        <v>361</v>
      </c>
      <c r="AU192" s="213"/>
      <c r="AV192" s="111">
        <v>28</v>
      </c>
      <c r="DD192" s="70" t="str">
        <f>LOOKUP(C192,全武将名字!$B$3:$B$257,全武将名字!$B$3:$B$257)</f>
        <v>丁世英</v>
      </c>
      <c r="DE192" s="70">
        <f t="shared" si="122"/>
        <v>1</v>
      </c>
    </row>
    <row r="193" spans="1:109">
      <c r="A193" s="59" t="str">
        <f t="shared" si="130"/>
        <v>BD</v>
      </c>
      <c r="B193" s="19">
        <v>189</v>
      </c>
      <c r="C193" s="19" t="s">
        <v>912</v>
      </c>
      <c r="D193" s="67" t="str">
        <f t="shared" si="103"/>
        <v>219C</v>
      </c>
      <c r="E193" s="67">
        <f t="shared" si="123"/>
        <v>8604</v>
      </c>
      <c r="F193" s="67" t="str">
        <f t="shared" si="104"/>
        <v>95C1</v>
      </c>
      <c r="G193" s="67">
        <f t="shared" si="124"/>
        <v>38337</v>
      </c>
      <c r="H193" s="67" t="str">
        <f t="shared" si="105"/>
        <v>25B5</v>
      </c>
      <c r="I193" s="67">
        <f t="shared" si="125"/>
        <v>9653</v>
      </c>
      <c r="J193" s="79">
        <v>5</v>
      </c>
      <c r="K193" s="84" t="str">
        <f t="shared" si="106"/>
        <v>C1</v>
      </c>
      <c r="L193" s="79">
        <f t="shared" si="126"/>
        <v>193</v>
      </c>
      <c r="M193" s="84" t="str">
        <f t="shared" si="107"/>
        <v>95</v>
      </c>
      <c r="N193" s="79">
        <f t="shared" si="108"/>
        <v>149.75390625</v>
      </c>
      <c r="O193" s="211"/>
      <c r="P193" s="85" t="str">
        <f>LOOKUP(C193,全武将名字!$B$3:$B$257,全武将名字!$H$3:$H$257)</f>
        <v>9B</v>
      </c>
      <c r="Q193" s="85">
        <f>LOOKUP(C193,全武将名字!$B$3:$B$257,全武将名字!$I$3:$I$257)</f>
        <v>74</v>
      </c>
      <c r="R193" s="85">
        <f>LOOKUP(C193,全武将名字!$B$3:$B$257,全武将名字!$J$3:$J$257)</f>
        <v>58</v>
      </c>
      <c r="S193" s="85" t="str">
        <f>LOOKUP(C193,全武将名字!$B$3:$B$257,全武将名字!$K$3:$K$257)</f>
        <v>5A</v>
      </c>
      <c r="T193" s="79" t="s">
        <v>83</v>
      </c>
      <c r="U193" s="87" t="str">
        <f>LOOKUP(C193,武将属性排列!$C$1:$C$255,武将属性排列!$D$1:$D$255)</f>
        <v>在野</v>
      </c>
      <c r="V193" s="88">
        <f>LOOKUP(C193,武将属性排列!$C$1:$C$255,武将属性排列!$E$1:$E$255)</f>
        <v>75</v>
      </c>
      <c r="W193" s="88">
        <f>LOOKUP(C193,武将属性排列!$C$1:$C$255,武将属性排列!$F$1:$F$255)</f>
        <v>50</v>
      </c>
      <c r="X193" s="88">
        <f>LOOKUP(C193,武将属性排列!$C$1:$C$255,武将属性排列!$G$1:$G$255)</f>
        <v>68</v>
      </c>
      <c r="Y193" s="88">
        <f>LOOKUP(C193,武将属性排列!$C$1:$C$255,武将属性排列!$I$1:$I$255)</f>
        <v>72</v>
      </c>
      <c r="Z193" s="93">
        <f>LOOKUP(C193,武将属性排列!$C$1:$C$255,武将属性排列!$K$1:$K$255)</f>
        <v>0</v>
      </c>
      <c r="AA193" s="93">
        <f t="shared" si="128"/>
        <v>0</v>
      </c>
      <c r="AB193" s="88">
        <f>LOOKUP(C193,武将属性排列!$C$1:$C$255,武将属性排列!$O$1:$O$255)</f>
        <v>89</v>
      </c>
      <c r="AC193" s="94">
        <f t="shared" si="127"/>
        <v>266556</v>
      </c>
      <c r="AD193" s="94" t="str">
        <f t="shared" si="109"/>
        <v>4113C</v>
      </c>
      <c r="AE193" s="211"/>
      <c r="AF193" s="95">
        <f t="shared" si="129"/>
        <v>40</v>
      </c>
      <c r="AG193" s="99" t="str">
        <f t="shared" si="110"/>
        <v>4B</v>
      </c>
      <c r="AH193" s="99" t="str">
        <f t="shared" si="111"/>
        <v>32</v>
      </c>
      <c r="AI193" s="99" t="str">
        <f t="shared" si="112"/>
        <v>44</v>
      </c>
      <c r="AJ193" s="84" t="str">
        <f t="shared" si="113"/>
        <v>00</v>
      </c>
      <c r="AK193" s="99" t="str">
        <f t="shared" si="114"/>
        <v>48</v>
      </c>
      <c r="AL193" s="101" t="str">
        <f t="shared" si="115"/>
        <v>平军</v>
      </c>
      <c r="AM193" s="102" t="str">
        <f t="shared" si="116"/>
        <v>0</v>
      </c>
      <c r="AN193" s="99" t="str">
        <f t="shared" si="117"/>
        <v>0</v>
      </c>
      <c r="AO193" s="108">
        <f t="shared" si="118"/>
        <v>0</v>
      </c>
      <c r="AP193" s="108">
        <f t="shared" si="119"/>
        <v>3</v>
      </c>
      <c r="AQ193" s="109">
        <f t="shared" si="120"/>
        <v>0</v>
      </c>
      <c r="AR193" s="110" t="str">
        <f t="shared" si="121"/>
        <v>59</v>
      </c>
      <c r="AS193" s="211"/>
      <c r="AT193" s="111" t="s">
        <v>365</v>
      </c>
      <c r="AU193" s="213"/>
      <c r="AV193" s="111">
        <v>0</v>
      </c>
      <c r="DD193" s="70" t="str">
        <f>LOOKUP(C193,全武将名字!$B$3:$B$257,全武将名字!$B$3:$B$257)</f>
        <v>武尽孝</v>
      </c>
      <c r="DE193" s="70">
        <f t="shared" si="122"/>
        <v>1</v>
      </c>
    </row>
    <row r="194" spans="1:109">
      <c r="A194" s="59" t="str">
        <f t="shared" si="130"/>
        <v>BE</v>
      </c>
      <c r="B194" s="19">
        <v>190</v>
      </c>
      <c r="C194" s="19" t="s">
        <v>835</v>
      </c>
      <c r="D194" s="67" t="str">
        <f t="shared" si="103"/>
        <v>219E</v>
      </c>
      <c r="E194" s="67">
        <f t="shared" si="123"/>
        <v>8606</v>
      </c>
      <c r="F194" s="67" t="str">
        <f t="shared" si="104"/>
        <v>95C6</v>
      </c>
      <c r="G194" s="67">
        <f t="shared" si="124"/>
        <v>38342</v>
      </c>
      <c r="H194" s="67" t="str">
        <f t="shared" si="105"/>
        <v>25BA</v>
      </c>
      <c r="I194" s="67">
        <f t="shared" si="125"/>
        <v>9658</v>
      </c>
      <c r="J194" s="79">
        <v>5</v>
      </c>
      <c r="K194" s="84" t="str">
        <f t="shared" si="106"/>
        <v>C6</v>
      </c>
      <c r="L194" s="79">
        <f t="shared" si="126"/>
        <v>198</v>
      </c>
      <c r="M194" s="84" t="str">
        <f t="shared" si="107"/>
        <v>95</v>
      </c>
      <c r="N194" s="79">
        <f t="shared" si="108"/>
        <v>149.7734375</v>
      </c>
      <c r="O194" s="211"/>
      <c r="P194" s="85">
        <f>LOOKUP(C194,全武将名字!$B$3:$B$257,全武将名字!$H$3:$H$257)</f>
        <v>91</v>
      </c>
      <c r="Q194" s="85">
        <f>LOOKUP(C194,全武将名字!$B$3:$B$257,全武将名字!$I$3:$I$257)</f>
        <v>50</v>
      </c>
      <c r="R194" s="85">
        <f>LOOKUP(C194,全武将名字!$B$3:$B$257,全武将名字!$J$3:$J$257)</f>
        <v>56</v>
      </c>
      <c r="S194" s="85">
        <f>LOOKUP(C194,全武将名字!$B$3:$B$257,全武将名字!$K$3:$K$257)</f>
        <v>74</v>
      </c>
      <c r="T194" s="79" t="s">
        <v>83</v>
      </c>
      <c r="U194" s="87" t="str">
        <f>LOOKUP(C194,武将属性排列!$C$1:$C$255,武将属性排列!$D$1:$D$255)</f>
        <v>在野</v>
      </c>
      <c r="V194" s="88">
        <f>LOOKUP(C194,武将属性排列!$C$1:$C$255,武将属性排列!$E$1:$E$255)</f>
        <v>76</v>
      </c>
      <c r="W194" s="88">
        <f>LOOKUP(C194,武将属性排列!$C$1:$C$255,武将属性排列!$F$1:$F$255)</f>
        <v>49</v>
      </c>
      <c r="X194" s="88">
        <f>LOOKUP(C194,武将属性排列!$C$1:$C$255,武将属性排列!$G$1:$G$255)</f>
        <v>40</v>
      </c>
      <c r="Y194" s="88">
        <f>LOOKUP(C194,武将属性排列!$C$1:$C$255,武将属性排列!$I$1:$I$255)</f>
        <v>72</v>
      </c>
      <c r="Z194" s="93">
        <f>LOOKUP(C194,武将属性排列!$C$1:$C$255,武将属性排列!$K$1:$K$255)</f>
        <v>1</v>
      </c>
      <c r="AA194" s="93">
        <f t="shared" si="128"/>
        <v>0</v>
      </c>
      <c r="AB194" s="88">
        <f>LOOKUP(C194,武将属性排列!$C$1:$C$255,武将属性排列!$O$1:$O$255)</f>
        <v>21</v>
      </c>
      <c r="AC194" s="94">
        <f t="shared" si="127"/>
        <v>266564</v>
      </c>
      <c r="AD194" s="94" t="str">
        <f t="shared" si="109"/>
        <v>41144</v>
      </c>
      <c r="AE194" s="211"/>
      <c r="AF194" s="95">
        <f t="shared" si="129"/>
        <v>40</v>
      </c>
      <c r="AG194" s="99" t="str">
        <f t="shared" si="110"/>
        <v>4C</v>
      </c>
      <c r="AH194" s="99" t="str">
        <f t="shared" si="111"/>
        <v>31</v>
      </c>
      <c r="AI194" s="99" t="str">
        <f t="shared" si="112"/>
        <v>28</v>
      </c>
      <c r="AJ194" s="84" t="str">
        <f t="shared" si="113"/>
        <v>00</v>
      </c>
      <c r="AK194" s="99" t="str">
        <f t="shared" si="114"/>
        <v>48</v>
      </c>
      <c r="AL194" s="101" t="str">
        <f t="shared" si="115"/>
        <v>水军</v>
      </c>
      <c r="AM194" s="102">
        <f t="shared" si="116"/>
        <v>1</v>
      </c>
      <c r="AN194" s="99" t="str">
        <f t="shared" si="117"/>
        <v>0</v>
      </c>
      <c r="AO194" s="108">
        <f t="shared" si="118"/>
        <v>0</v>
      </c>
      <c r="AP194" s="108">
        <f t="shared" si="119"/>
        <v>3</v>
      </c>
      <c r="AQ194" s="109">
        <f t="shared" si="120"/>
        <v>0</v>
      </c>
      <c r="AR194" s="110" t="str">
        <f t="shared" si="121"/>
        <v>15</v>
      </c>
      <c r="AS194" s="211"/>
      <c r="AT194" s="111" t="s">
        <v>365</v>
      </c>
      <c r="AU194" s="213"/>
      <c r="AV194" s="111">
        <v>14</v>
      </c>
      <c r="DD194" s="70" t="str">
        <f>LOOKUP(C194,全武将名字!$B$3:$B$257,全武将名字!$B$3:$B$257)</f>
        <v>李存义</v>
      </c>
      <c r="DE194" s="70">
        <f t="shared" si="122"/>
        <v>1</v>
      </c>
    </row>
    <row r="195" spans="1:109">
      <c r="A195" s="59" t="str">
        <f t="shared" si="130"/>
        <v>BF</v>
      </c>
      <c r="B195" s="19">
        <v>191</v>
      </c>
      <c r="C195" s="19" t="s">
        <v>878</v>
      </c>
      <c r="D195" s="67" t="str">
        <f t="shared" si="103"/>
        <v>21A0</v>
      </c>
      <c r="E195" s="67">
        <f t="shared" si="123"/>
        <v>8608</v>
      </c>
      <c r="F195" s="67" t="str">
        <f t="shared" si="104"/>
        <v>95CB</v>
      </c>
      <c r="G195" s="67">
        <f t="shared" si="124"/>
        <v>38347</v>
      </c>
      <c r="H195" s="67" t="str">
        <f t="shared" si="105"/>
        <v>25BF</v>
      </c>
      <c r="I195" s="67">
        <f t="shared" si="125"/>
        <v>9663</v>
      </c>
      <c r="J195" s="79">
        <v>5</v>
      </c>
      <c r="K195" s="84" t="str">
        <f t="shared" si="106"/>
        <v>CB</v>
      </c>
      <c r="L195" s="79">
        <f t="shared" si="126"/>
        <v>203</v>
      </c>
      <c r="M195" s="84" t="str">
        <f t="shared" si="107"/>
        <v>95</v>
      </c>
      <c r="N195" s="79">
        <f t="shared" si="108"/>
        <v>149.79296875</v>
      </c>
      <c r="O195" s="211"/>
      <c r="P195" s="85">
        <f>LOOKUP(C195,全武将名字!$B$3:$B$257,全武将名字!$H$3:$H$257)</f>
        <v>96</v>
      </c>
      <c r="Q195" s="85">
        <f>LOOKUP(C195,全武将名字!$B$3:$B$257,全武将名字!$I$3:$I$257)</f>
        <v>78</v>
      </c>
      <c r="R195" s="85" t="str">
        <f>LOOKUP(C195,全武将名字!$B$3:$B$257,全武将名字!$J$3:$J$257)</f>
        <v>7A</v>
      </c>
      <c r="S195" s="85" t="str">
        <f>LOOKUP(C195,全武将名字!$B$3:$B$257,全武将名字!$K$3:$K$257)</f>
        <v>5C</v>
      </c>
      <c r="T195" s="79" t="s">
        <v>83</v>
      </c>
      <c r="U195" s="87" t="str">
        <f>LOOKUP(C195,武将属性排列!$C$1:$C$255,武将属性排列!$D$1:$D$255)</f>
        <v>在野</v>
      </c>
      <c r="V195" s="88">
        <f>LOOKUP(C195,武将属性排列!$C$1:$C$255,武将属性排列!$E$1:$E$255)</f>
        <v>71</v>
      </c>
      <c r="W195" s="88">
        <f>LOOKUP(C195,武将属性排列!$C$1:$C$255,武将属性排列!$F$1:$F$255)</f>
        <v>22</v>
      </c>
      <c r="X195" s="88">
        <f>LOOKUP(C195,武将属性排列!$C$1:$C$255,武将属性排列!$G$1:$G$255)</f>
        <v>63</v>
      </c>
      <c r="Y195" s="88">
        <f>LOOKUP(C195,武将属性排列!$C$1:$C$255,武将属性排列!$I$1:$I$255)</f>
        <v>72</v>
      </c>
      <c r="Z195" s="93">
        <f>LOOKUP(C195,武将属性排列!$C$1:$C$255,武将属性排列!$K$1:$K$255)</f>
        <v>2</v>
      </c>
      <c r="AA195" s="93">
        <f t="shared" si="128"/>
        <v>0</v>
      </c>
      <c r="AB195" s="88">
        <f>LOOKUP(C195,武将属性排列!$C$1:$C$255,武将属性排列!$O$1:$O$255)</f>
        <v>63</v>
      </c>
      <c r="AC195" s="94">
        <f t="shared" si="127"/>
        <v>266572</v>
      </c>
      <c r="AD195" s="94" t="str">
        <f t="shared" si="109"/>
        <v>4114C</v>
      </c>
      <c r="AE195" s="211"/>
      <c r="AF195" s="95">
        <f t="shared" si="129"/>
        <v>40</v>
      </c>
      <c r="AG195" s="99" t="str">
        <f t="shared" si="110"/>
        <v>47</v>
      </c>
      <c r="AH195" s="99" t="str">
        <f t="shared" si="111"/>
        <v>16</v>
      </c>
      <c r="AI195" s="99" t="str">
        <f t="shared" si="112"/>
        <v>3F</v>
      </c>
      <c r="AJ195" s="84" t="str">
        <f t="shared" si="113"/>
        <v>00</v>
      </c>
      <c r="AK195" s="99" t="str">
        <f t="shared" si="114"/>
        <v>48</v>
      </c>
      <c r="AL195" s="101" t="str">
        <f t="shared" si="115"/>
        <v>山军</v>
      </c>
      <c r="AM195" s="102">
        <f t="shared" si="116"/>
        <v>2</v>
      </c>
      <c r="AN195" s="99" t="str">
        <f t="shared" si="117"/>
        <v>0</v>
      </c>
      <c r="AO195" s="108">
        <f t="shared" si="118"/>
        <v>0</v>
      </c>
      <c r="AP195" s="108">
        <f t="shared" si="119"/>
        <v>3</v>
      </c>
      <c r="AQ195" s="109">
        <f t="shared" si="120"/>
        <v>0</v>
      </c>
      <c r="AR195" s="110" t="str">
        <f t="shared" si="121"/>
        <v>3F</v>
      </c>
      <c r="AS195" s="211"/>
      <c r="AT195" s="111" t="s">
        <v>365</v>
      </c>
      <c r="AU195" s="213"/>
      <c r="AV195" s="111">
        <v>28</v>
      </c>
      <c r="DD195" s="70" t="str">
        <f>LOOKUP(C195,全武将名字!$B$3:$B$257,全武将名字!$B$3:$B$257)</f>
        <v>彭九公</v>
      </c>
      <c r="DE195" s="70">
        <f t="shared" si="122"/>
        <v>1</v>
      </c>
    </row>
    <row r="196" spans="1:109">
      <c r="A196" s="59" t="str">
        <f t="shared" si="130"/>
        <v>C0</v>
      </c>
      <c r="B196" s="19">
        <v>192</v>
      </c>
      <c r="C196" s="19" t="s">
        <v>968</v>
      </c>
      <c r="D196" s="67" t="str">
        <f t="shared" ref="D196:D258" si="131">DEC2HEX(E196)</f>
        <v>21A2</v>
      </c>
      <c r="E196" s="67">
        <f t="shared" si="123"/>
        <v>8610</v>
      </c>
      <c r="F196" s="67" t="str">
        <f t="shared" ref="F196:F258" si="132">DEC2HEX(G196)</f>
        <v>95D0</v>
      </c>
      <c r="G196" s="67">
        <f t="shared" si="124"/>
        <v>38352</v>
      </c>
      <c r="H196" s="67" t="str">
        <f t="shared" ref="H196:H258" si="133">DEC2HEX(I196)</f>
        <v>25C4</v>
      </c>
      <c r="I196" s="67">
        <f t="shared" si="125"/>
        <v>9668</v>
      </c>
      <c r="J196" s="79">
        <v>5</v>
      </c>
      <c r="K196" s="84" t="str">
        <f t="shared" ref="K196:K258" si="134">IF(L196&lt;16,"0"&amp;DEC2HEX(L196),DEC2HEX(L196))</f>
        <v>D0</v>
      </c>
      <c r="L196" s="79">
        <f t="shared" si="126"/>
        <v>208</v>
      </c>
      <c r="M196" s="84" t="str">
        <f t="shared" ref="M196:M258" si="135">DEC2HEX(N196)</f>
        <v>95</v>
      </c>
      <c r="N196" s="79">
        <f t="shared" ref="N196:N258" si="136">G196/256</f>
        <v>149.8125</v>
      </c>
      <c r="O196" s="211"/>
      <c r="P196" s="85" t="str">
        <f>LOOKUP(C196,全武将名字!$B$3:$B$257,全武将名字!$H$3:$H$257)</f>
        <v>FB</v>
      </c>
      <c r="Q196" s="85">
        <f>LOOKUP(C196,全武将名字!$B$3:$B$257,全武将名字!$I$3:$I$257)</f>
        <v>56</v>
      </c>
      <c r="R196" s="85">
        <f>LOOKUP(C196,全武将名字!$B$3:$B$257,全武将名字!$J$3:$J$257)</f>
        <v>58</v>
      </c>
      <c r="S196" s="85" t="str">
        <f>LOOKUP(C196,全武将名字!$B$3:$B$257,全武将名字!$K$3:$K$257)</f>
        <v>FF</v>
      </c>
      <c r="T196" s="79" t="s">
        <v>83</v>
      </c>
      <c r="U196" s="87" t="str">
        <f>LOOKUP(C196,武将属性排列!$C$1:$C$255,武将属性排列!$D$1:$D$255)</f>
        <v>在野</v>
      </c>
      <c r="V196" s="88">
        <f>LOOKUP(C196,武将属性排列!$C$1:$C$255,武将属性排列!$E$1:$E$255)</f>
        <v>45</v>
      </c>
      <c r="W196" s="88">
        <f>LOOKUP(C196,武将属性排列!$C$1:$C$255,武将属性排列!$F$1:$F$255)</f>
        <v>86</v>
      </c>
      <c r="X196" s="88">
        <f>LOOKUP(C196,武将属性排列!$C$1:$C$255,武将属性排列!$G$1:$G$255)</f>
        <v>23</v>
      </c>
      <c r="Y196" s="88">
        <f>LOOKUP(C196,武将属性排列!$C$1:$C$255,武将属性排列!$I$1:$I$255)</f>
        <v>71</v>
      </c>
      <c r="Z196" s="93">
        <f>LOOKUP(C196,武将属性排列!$C$1:$C$255,武将属性排列!$K$1:$K$255)</f>
        <v>0</v>
      </c>
      <c r="AA196" s="93">
        <f t="shared" si="128"/>
        <v>0</v>
      </c>
      <c r="AB196" s="88">
        <f>LOOKUP(C196,武将属性排列!$C$1:$C$255,武将属性排列!$O$1:$O$255)</f>
        <v>46</v>
      </c>
      <c r="AC196" s="94">
        <f t="shared" si="127"/>
        <v>266580</v>
      </c>
      <c r="AD196" s="94" t="str">
        <f t="shared" ref="AD196:AD258" si="137">DEC2HEX(AC196)</f>
        <v>41154</v>
      </c>
      <c r="AE196" s="211"/>
      <c r="AF196" s="95">
        <f t="shared" si="129"/>
        <v>40</v>
      </c>
      <c r="AG196" s="99" t="str">
        <f t="shared" ref="AG196:AG258" si="138">IF(V196&lt;16,0&amp;DEC2HEX(V196),DEC2HEX(V196))</f>
        <v>2D</v>
      </c>
      <c r="AH196" s="99" t="str">
        <f t="shared" ref="AH196:AH258" si="139">IF(W196&lt;16,0&amp;DEC2HEX(W196),DEC2HEX(W196))</f>
        <v>56</v>
      </c>
      <c r="AI196" s="99" t="str">
        <f t="shared" ref="AI196:AI258" si="140">IF(X196&lt;16,0&amp;DEC2HEX(X196),DEC2HEX(X196))</f>
        <v>17</v>
      </c>
      <c r="AJ196" s="84" t="str">
        <f t="shared" ref="AJ196:AJ258" si="141">IF(AND(X196&lt;10,AA196&gt;500),60,(IF(AND(X196&lt;30,AA196&gt;400),50,(IF(AND(X196&lt;50,AA196&gt;300),40,(IF(AND(X196&lt;70,AA196&gt;200),30,(IF(AND(X196&lt;90,AA196&gt;100),20,(IF(AND(X196&lt;100,AA196&gt;0),10,"00")))))))))))</f>
        <v>00</v>
      </c>
      <c r="AK196" s="99" t="str">
        <f t="shared" ref="AK196:AK258" si="142">IF(Y196&lt;16,0&amp;DEC2HEX(Y196),DEC2HEX(Y196))</f>
        <v>47</v>
      </c>
      <c r="AL196" s="101" t="str">
        <f t="shared" ref="AL196:AL258" si="143">IF(Z196=0,"平军",(IF(Z196=1,"水军","山军")))</f>
        <v>平军</v>
      </c>
      <c r="AM196" s="102" t="str">
        <f t="shared" ref="AM196:AM258" si="144">IF(AF196="00",IF(AL196="水军","1",IF(AL196="山军","2","0")),IF(AL196="水军",1,IF(AL196="山军",2,"0")))</f>
        <v>0</v>
      </c>
      <c r="AN196" s="99" t="str">
        <f t="shared" ref="AN196:AN258" si="145">DEC2HEX(AA196/100)</f>
        <v>0</v>
      </c>
      <c r="AO196" s="108">
        <f t="shared" ref="AO196:AO258" si="146">IF(AA196/100-AJ196/10-AQ196&lt;0,0,AA196/100-AJ196/10-AQ196)</f>
        <v>0</v>
      </c>
      <c r="AP196" s="108">
        <f t="shared" ref="AP196:AP258" si="147">(IF(X196&lt;10,3,(IF(X196&lt;20,4,(IF(X196&lt;30,3,(IF(X196&lt;40,4,(IF(X196&lt;50,3,(IF(X196&lt;60,4,(IF(X196&lt;70,3,(IF(X196&lt;80,4,(IF(X196&lt;90,3,4))))))))))))))))))</f>
        <v>3</v>
      </c>
      <c r="AQ196" s="109">
        <f t="shared" ref="AQ196:AQ258" si="148">IF(AA196/100-AJ196/10&gt;AP196,AP196,IF(AA196/100-AJ196/10&gt;0,AA196/100-AJ196/10,0))</f>
        <v>0</v>
      </c>
      <c r="AR196" s="110" t="str">
        <f t="shared" ref="AR196:AR258" si="149">IF(AB196&lt;16,0&amp;DEC2HEX(AB196),DEC2HEX(AB196))</f>
        <v>2E</v>
      </c>
      <c r="AS196" s="211"/>
      <c r="AT196" s="111" t="s">
        <v>369</v>
      </c>
      <c r="AU196" s="213"/>
      <c r="AV196" s="111">
        <v>0</v>
      </c>
      <c r="DD196" s="70" t="str">
        <f>LOOKUP(C196,全武将名字!$B$3:$B$257,全武将名字!$B$3:$B$257)</f>
        <v>章溢</v>
      </c>
      <c r="DE196" s="70">
        <f t="shared" ref="DE196:DE258" si="150">IF(C196=DD196,1,0)</f>
        <v>1</v>
      </c>
    </row>
    <row r="197" spans="1:109">
      <c r="A197" s="59" t="str">
        <f t="shared" si="130"/>
        <v>C1</v>
      </c>
      <c r="B197" s="19">
        <v>193</v>
      </c>
      <c r="C197" s="19" t="s">
        <v>974</v>
      </c>
      <c r="D197" s="67" t="str">
        <f t="shared" si="131"/>
        <v>21A4</v>
      </c>
      <c r="E197" s="67">
        <f t="shared" ref="E197:E258" si="151">E196+2</f>
        <v>8612</v>
      </c>
      <c r="F197" s="67" t="str">
        <f t="shared" si="132"/>
        <v>95D5</v>
      </c>
      <c r="G197" s="67">
        <f t="shared" ref="G197:G258" si="152">G196+I197-I196</f>
        <v>38357</v>
      </c>
      <c r="H197" s="67" t="str">
        <f t="shared" si="133"/>
        <v>25C9</v>
      </c>
      <c r="I197" s="67">
        <f t="shared" ref="I197:I258" si="153">I196+J196</f>
        <v>9673</v>
      </c>
      <c r="J197" s="79">
        <v>5</v>
      </c>
      <c r="K197" s="84" t="str">
        <f t="shared" si="134"/>
        <v>D5</v>
      </c>
      <c r="L197" s="79">
        <f t="shared" ref="L197:L258" si="154">IF(L196+J196&gt;255,L196+J196-256,L196+J196)</f>
        <v>213</v>
      </c>
      <c r="M197" s="84" t="str">
        <f t="shared" si="135"/>
        <v>95</v>
      </c>
      <c r="N197" s="79">
        <f t="shared" si="136"/>
        <v>149.83203125</v>
      </c>
      <c r="O197" s="211"/>
      <c r="P197" s="85" t="str">
        <f>LOOKUP(C197,全武将名字!$B$3:$B$257,全武将名字!$H$3:$H$257)</f>
        <v>EE</v>
      </c>
      <c r="Q197" s="85">
        <f>LOOKUP(C197,全武将名字!$B$3:$B$257,全武将名字!$I$3:$I$257)</f>
        <v>50</v>
      </c>
      <c r="R197" s="85">
        <f>LOOKUP(C197,全武将名字!$B$3:$B$257,全武将名字!$J$3:$J$257)</f>
        <v>72</v>
      </c>
      <c r="S197" s="85">
        <f>LOOKUP(C197,全武将名字!$B$3:$B$257,全武将名字!$K$3:$K$257)</f>
        <v>56</v>
      </c>
      <c r="T197" s="79" t="s">
        <v>83</v>
      </c>
      <c r="U197" s="87" t="str">
        <f>LOOKUP(C197,武将属性排列!$C$1:$C$255,武将属性排列!$D$1:$D$255)</f>
        <v>在野</v>
      </c>
      <c r="V197" s="88">
        <f>LOOKUP(C197,武将属性排列!$C$1:$C$255,武将属性排列!$E$1:$E$255)</f>
        <v>67</v>
      </c>
      <c r="W197" s="88">
        <f>LOOKUP(C197,武将属性排列!$C$1:$C$255,武将属性排列!$F$1:$F$255)</f>
        <v>64</v>
      </c>
      <c r="X197" s="88">
        <f>LOOKUP(C197,武将属性排列!$C$1:$C$255,武将属性排列!$G$1:$G$255)</f>
        <v>44</v>
      </c>
      <c r="Y197" s="88">
        <f>LOOKUP(C197,武将属性排列!$C$1:$C$255,武将属性排列!$I$1:$I$255)</f>
        <v>71</v>
      </c>
      <c r="Z197" s="93">
        <f>LOOKUP(C197,武将属性排列!$C$1:$C$255,武将属性排列!$K$1:$K$255)</f>
        <v>0</v>
      </c>
      <c r="AA197" s="93">
        <f t="shared" si="128"/>
        <v>0</v>
      </c>
      <c r="AB197" s="88">
        <f>LOOKUP(C197,武将属性排列!$C$1:$C$255,武将属性排列!$O$1:$O$255)</f>
        <v>82</v>
      </c>
      <c r="AC197" s="94">
        <f t="shared" ref="AC197:AC244" si="155">AC196+8</f>
        <v>266588</v>
      </c>
      <c r="AD197" s="94" t="str">
        <f t="shared" si="137"/>
        <v>4115C</v>
      </c>
      <c r="AE197" s="211"/>
      <c r="AF197" s="95">
        <f t="shared" si="129"/>
        <v>40</v>
      </c>
      <c r="AG197" s="99" t="str">
        <f t="shared" si="138"/>
        <v>43</v>
      </c>
      <c r="AH197" s="99" t="str">
        <f t="shared" si="139"/>
        <v>40</v>
      </c>
      <c r="AI197" s="99" t="str">
        <f t="shared" si="140"/>
        <v>2C</v>
      </c>
      <c r="AJ197" s="84" t="str">
        <f t="shared" si="141"/>
        <v>00</v>
      </c>
      <c r="AK197" s="99" t="str">
        <f t="shared" si="142"/>
        <v>47</v>
      </c>
      <c r="AL197" s="101" t="str">
        <f t="shared" si="143"/>
        <v>平军</v>
      </c>
      <c r="AM197" s="102" t="str">
        <f t="shared" si="144"/>
        <v>0</v>
      </c>
      <c r="AN197" s="99" t="str">
        <f t="shared" si="145"/>
        <v>0</v>
      </c>
      <c r="AO197" s="108">
        <f t="shared" si="146"/>
        <v>0</v>
      </c>
      <c r="AP197" s="108">
        <f t="shared" si="147"/>
        <v>3</v>
      </c>
      <c r="AQ197" s="109">
        <f t="shared" si="148"/>
        <v>0</v>
      </c>
      <c r="AR197" s="110" t="str">
        <f t="shared" si="149"/>
        <v>52</v>
      </c>
      <c r="AS197" s="211"/>
      <c r="AT197" s="111" t="s">
        <v>369</v>
      </c>
      <c r="AU197" s="213"/>
      <c r="AV197" s="111">
        <v>14</v>
      </c>
      <c r="DD197" s="70" t="str">
        <f>LOOKUP(C197,全武将名字!$B$3:$B$257,全武将名字!$B$3:$B$257)</f>
        <v>郑遇霖</v>
      </c>
      <c r="DE197" s="70">
        <f t="shared" si="150"/>
        <v>1</v>
      </c>
    </row>
    <row r="198" spans="1:109">
      <c r="A198" s="59" t="str">
        <f t="shared" si="130"/>
        <v>C2</v>
      </c>
      <c r="B198" s="19">
        <v>194</v>
      </c>
      <c r="C198" s="19" t="s">
        <v>784</v>
      </c>
      <c r="D198" s="67" t="str">
        <f t="shared" si="131"/>
        <v>21A6</v>
      </c>
      <c r="E198" s="67">
        <f t="shared" si="151"/>
        <v>8614</v>
      </c>
      <c r="F198" s="67" t="str">
        <f t="shared" si="132"/>
        <v>95DA</v>
      </c>
      <c r="G198" s="67">
        <f t="shared" si="152"/>
        <v>38362</v>
      </c>
      <c r="H198" s="67" t="str">
        <f t="shared" si="133"/>
        <v>25CE</v>
      </c>
      <c r="I198" s="67">
        <f t="shared" si="153"/>
        <v>9678</v>
      </c>
      <c r="J198" s="79">
        <v>5</v>
      </c>
      <c r="K198" s="84" t="str">
        <f t="shared" si="134"/>
        <v>DA</v>
      </c>
      <c r="L198" s="79">
        <f t="shared" si="154"/>
        <v>218</v>
      </c>
      <c r="M198" s="84" t="str">
        <f t="shared" si="135"/>
        <v>95</v>
      </c>
      <c r="N198" s="79">
        <f t="shared" si="136"/>
        <v>149.8515625</v>
      </c>
      <c r="O198" s="211"/>
      <c r="P198" s="85" t="str">
        <f>LOOKUP(C198,全武将名字!$B$3:$B$257,全武将名字!$H$3:$H$257)</f>
        <v>8B</v>
      </c>
      <c r="Q198" s="85">
        <f>LOOKUP(C198,全武将名字!$B$3:$B$257,全武将名字!$I$3:$I$257)</f>
        <v>70</v>
      </c>
      <c r="R198" s="85">
        <f>LOOKUP(C198,全武将名字!$B$3:$B$257,全武将名字!$J$3:$J$257)</f>
        <v>72</v>
      </c>
      <c r="S198" s="85">
        <f>LOOKUP(C198,全武将名字!$B$3:$B$257,全武将名字!$K$3:$K$257)</f>
        <v>54</v>
      </c>
      <c r="T198" s="79" t="s">
        <v>83</v>
      </c>
      <c r="U198" s="87" t="str">
        <f>LOOKUP(C198,武将属性排列!$C$1:$C$255,武将属性排列!$D$1:$D$255)</f>
        <v>在野</v>
      </c>
      <c r="V198" s="88">
        <f>LOOKUP(C198,武将属性排列!$C$1:$C$255,武将属性排列!$E$1:$E$255)</f>
        <v>70</v>
      </c>
      <c r="W198" s="88">
        <f>LOOKUP(C198,武将属性排列!$C$1:$C$255,武将属性排列!$F$1:$F$255)</f>
        <v>45</v>
      </c>
      <c r="X198" s="88">
        <f>LOOKUP(C198,武将属性排列!$C$1:$C$255,武将属性排列!$G$1:$G$255)</f>
        <v>67</v>
      </c>
      <c r="Y198" s="88">
        <f>LOOKUP(C198,武将属性排列!$C$1:$C$255,武将属性排列!$I$1:$I$255)</f>
        <v>71</v>
      </c>
      <c r="Z198" s="93">
        <f>LOOKUP(C198,武将属性排列!$C$1:$C$255,武将属性排列!$K$1:$K$255)</f>
        <v>0</v>
      </c>
      <c r="AA198" s="93">
        <f t="shared" si="128"/>
        <v>0</v>
      </c>
      <c r="AB198" s="88">
        <f>LOOKUP(C198,武将属性排列!$C$1:$C$255,武将属性排列!$O$1:$O$255)</f>
        <v>68</v>
      </c>
      <c r="AC198" s="94">
        <f t="shared" si="155"/>
        <v>266596</v>
      </c>
      <c r="AD198" s="94" t="str">
        <f t="shared" si="137"/>
        <v>41164</v>
      </c>
      <c r="AE198" s="211"/>
      <c r="AF198" s="95">
        <f t="shared" si="129"/>
        <v>40</v>
      </c>
      <c r="AG198" s="99" t="str">
        <f t="shared" si="138"/>
        <v>46</v>
      </c>
      <c r="AH198" s="99" t="str">
        <f t="shared" si="139"/>
        <v>2D</v>
      </c>
      <c r="AI198" s="99" t="str">
        <f t="shared" si="140"/>
        <v>43</v>
      </c>
      <c r="AJ198" s="84" t="str">
        <f t="shared" si="141"/>
        <v>00</v>
      </c>
      <c r="AK198" s="99" t="str">
        <f t="shared" si="142"/>
        <v>47</v>
      </c>
      <c r="AL198" s="101" t="str">
        <f t="shared" si="143"/>
        <v>平军</v>
      </c>
      <c r="AM198" s="102" t="str">
        <f t="shared" si="144"/>
        <v>0</v>
      </c>
      <c r="AN198" s="99" t="str">
        <f t="shared" si="145"/>
        <v>0</v>
      </c>
      <c r="AO198" s="108">
        <f t="shared" si="146"/>
        <v>0</v>
      </c>
      <c r="AP198" s="108">
        <f t="shared" si="147"/>
        <v>3</v>
      </c>
      <c r="AQ198" s="109">
        <f t="shared" si="148"/>
        <v>0</v>
      </c>
      <c r="AR198" s="110" t="str">
        <f t="shared" si="149"/>
        <v>44</v>
      </c>
      <c r="AS198" s="211"/>
      <c r="AT198" s="111" t="s">
        <v>369</v>
      </c>
      <c r="AU198" s="213"/>
      <c r="AV198" s="111">
        <v>28</v>
      </c>
      <c r="DD198" s="70" t="str">
        <f>LOOKUP(C198,全武将名字!$B$3:$B$257,全武将名字!$B$3:$B$257)</f>
        <v>方国珉</v>
      </c>
      <c r="DE198" s="70">
        <f t="shared" si="150"/>
        <v>1</v>
      </c>
    </row>
    <row r="199" spans="1:109">
      <c r="A199" s="59" t="str">
        <f t="shared" si="130"/>
        <v>C3</v>
      </c>
      <c r="B199" s="19">
        <v>195</v>
      </c>
      <c r="C199" s="19" t="s">
        <v>791</v>
      </c>
      <c r="D199" s="67" t="str">
        <f t="shared" si="131"/>
        <v>21A8</v>
      </c>
      <c r="E199" s="67">
        <f t="shared" si="151"/>
        <v>8616</v>
      </c>
      <c r="F199" s="67" t="str">
        <f t="shared" si="132"/>
        <v>95DF</v>
      </c>
      <c r="G199" s="67">
        <f t="shared" si="152"/>
        <v>38367</v>
      </c>
      <c r="H199" s="67" t="str">
        <f t="shared" si="133"/>
        <v>25D3</v>
      </c>
      <c r="I199" s="67">
        <f t="shared" si="153"/>
        <v>9683</v>
      </c>
      <c r="J199" s="79">
        <v>5</v>
      </c>
      <c r="K199" s="84" t="str">
        <f t="shared" si="134"/>
        <v>DF</v>
      </c>
      <c r="L199" s="79">
        <f t="shared" si="154"/>
        <v>223</v>
      </c>
      <c r="M199" s="84" t="str">
        <f t="shared" si="135"/>
        <v>95</v>
      </c>
      <c r="N199" s="79">
        <f t="shared" si="136"/>
        <v>149.87109375</v>
      </c>
      <c r="O199" s="211"/>
      <c r="P199" s="85" t="str">
        <f>LOOKUP(C199,全武将名字!$B$3:$B$257,全武将名字!$H$3:$H$257)</f>
        <v>8B</v>
      </c>
      <c r="Q199" s="85" t="str">
        <f>LOOKUP(C199,全武将名字!$B$3:$B$257,全武将名字!$I$3:$I$257)</f>
        <v>7A</v>
      </c>
      <c r="R199" s="85" t="str">
        <f>LOOKUP(C199,全武将名字!$B$3:$B$257,全武将名字!$J$3:$J$257)</f>
        <v>5E</v>
      </c>
      <c r="S199" s="85" t="str">
        <f>LOOKUP(C199,全武将名字!$B$3:$B$257,全武将名字!$K$3:$K$257)</f>
        <v>7C</v>
      </c>
      <c r="T199" s="79" t="s">
        <v>83</v>
      </c>
      <c r="U199" s="87" t="str">
        <f>LOOKUP(C199,武将属性排列!$C$1:$C$255,武将属性排列!$D$1:$D$255)</f>
        <v>在野</v>
      </c>
      <c r="V199" s="88">
        <f>LOOKUP(C199,武将属性排列!$C$1:$C$255,武将属性排列!$E$1:$E$255)</f>
        <v>69</v>
      </c>
      <c r="W199" s="88">
        <f>LOOKUP(C199,武将属性排列!$C$1:$C$255,武将属性排列!$F$1:$F$255)</f>
        <v>38</v>
      </c>
      <c r="X199" s="88">
        <f>LOOKUP(C199,武将属性排列!$C$1:$C$255,武将属性排列!$G$1:$G$255)</f>
        <v>80</v>
      </c>
      <c r="Y199" s="88">
        <f>LOOKUP(C199,武将属性排列!$C$1:$C$255,武将属性排列!$I$1:$I$255)</f>
        <v>71</v>
      </c>
      <c r="Z199" s="93">
        <f>LOOKUP(C199,武将属性排列!$C$1:$C$255,武将属性排列!$K$1:$K$255)</f>
        <v>2</v>
      </c>
      <c r="AA199" s="93">
        <f t="shared" si="128"/>
        <v>0</v>
      </c>
      <c r="AB199" s="88">
        <f>LOOKUP(C199,武将属性排列!$C$1:$C$255,武将属性排列!$O$1:$O$255)</f>
        <v>88</v>
      </c>
      <c r="AC199" s="94">
        <f t="shared" si="155"/>
        <v>266604</v>
      </c>
      <c r="AD199" s="94" t="str">
        <f t="shared" si="137"/>
        <v>4116C</v>
      </c>
      <c r="AE199" s="211"/>
      <c r="AF199" s="95">
        <f t="shared" si="129"/>
        <v>40</v>
      </c>
      <c r="AG199" s="99" t="str">
        <f t="shared" si="138"/>
        <v>45</v>
      </c>
      <c r="AH199" s="99" t="str">
        <f t="shared" si="139"/>
        <v>26</v>
      </c>
      <c r="AI199" s="99" t="str">
        <f t="shared" si="140"/>
        <v>50</v>
      </c>
      <c r="AJ199" s="84" t="str">
        <f t="shared" si="141"/>
        <v>00</v>
      </c>
      <c r="AK199" s="99" t="str">
        <f t="shared" si="142"/>
        <v>47</v>
      </c>
      <c r="AL199" s="101" t="str">
        <f t="shared" si="143"/>
        <v>山军</v>
      </c>
      <c r="AM199" s="102">
        <f t="shared" si="144"/>
        <v>2</v>
      </c>
      <c r="AN199" s="99" t="str">
        <f t="shared" si="145"/>
        <v>0</v>
      </c>
      <c r="AO199" s="108">
        <f t="shared" si="146"/>
        <v>0</v>
      </c>
      <c r="AP199" s="108">
        <f t="shared" si="147"/>
        <v>3</v>
      </c>
      <c r="AQ199" s="109">
        <f t="shared" si="148"/>
        <v>0</v>
      </c>
      <c r="AR199" s="110" t="str">
        <f t="shared" si="149"/>
        <v>58</v>
      </c>
      <c r="AS199" s="211"/>
      <c r="AT199" s="111" t="s">
        <v>373</v>
      </c>
      <c r="AU199" s="213"/>
      <c r="AV199" s="111">
        <v>0</v>
      </c>
      <c r="DD199" s="70" t="str">
        <f>LOOKUP(C199,全武将名字!$B$3:$B$257,全武将名字!$B$3:$B$257)</f>
        <v>冯奎章</v>
      </c>
      <c r="DE199" s="70">
        <f t="shared" si="150"/>
        <v>1</v>
      </c>
    </row>
    <row r="200" spans="1:109">
      <c r="A200" s="59" t="str">
        <f t="shared" si="130"/>
        <v>C4</v>
      </c>
      <c r="B200" s="19">
        <v>196</v>
      </c>
      <c r="C200" s="19" t="s">
        <v>794</v>
      </c>
      <c r="D200" s="67" t="str">
        <f t="shared" si="131"/>
        <v>21AA</v>
      </c>
      <c r="E200" s="67">
        <f t="shared" si="151"/>
        <v>8618</v>
      </c>
      <c r="F200" s="67" t="str">
        <f t="shared" si="132"/>
        <v>95E4</v>
      </c>
      <c r="G200" s="67">
        <f t="shared" si="152"/>
        <v>38372</v>
      </c>
      <c r="H200" s="67" t="str">
        <f t="shared" si="133"/>
        <v>25D8</v>
      </c>
      <c r="I200" s="67">
        <f t="shared" si="153"/>
        <v>9688</v>
      </c>
      <c r="J200" s="79">
        <v>5</v>
      </c>
      <c r="K200" s="84" t="str">
        <f t="shared" si="134"/>
        <v>E4</v>
      </c>
      <c r="L200" s="79">
        <f t="shared" si="154"/>
        <v>228</v>
      </c>
      <c r="M200" s="84" t="str">
        <f t="shared" si="135"/>
        <v>95</v>
      </c>
      <c r="N200" s="79">
        <f t="shared" si="136"/>
        <v>149.890625</v>
      </c>
      <c r="O200" s="211"/>
      <c r="P200" s="85" t="str">
        <f>LOOKUP(C200,全武将名字!$B$3:$B$257,全武将名字!$H$3:$H$257)</f>
        <v>8D</v>
      </c>
      <c r="Q200" s="85">
        <f>LOOKUP(C200,全武将名字!$B$3:$B$257,全武将名字!$I$3:$I$257)</f>
        <v>72</v>
      </c>
      <c r="R200" s="85">
        <f>LOOKUP(C200,全武将名字!$B$3:$B$257,全武将名字!$J$3:$J$257)</f>
        <v>54</v>
      </c>
      <c r="S200" s="85">
        <f>LOOKUP(C200,全武将名字!$B$3:$B$257,全武将名字!$K$3:$K$257)</f>
        <v>56</v>
      </c>
      <c r="T200" s="79" t="s">
        <v>83</v>
      </c>
      <c r="U200" s="87" t="str">
        <f>LOOKUP(C200,武将属性排列!$C$1:$C$255,武将属性排列!$D$1:$D$255)</f>
        <v>出仕</v>
      </c>
      <c r="V200" s="88">
        <f>LOOKUP(C200,武将属性排列!$C$1:$C$255,武将属性排列!$E$1:$E$255)</f>
        <v>81</v>
      </c>
      <c r="W200" s="88">
        <f>LOOKUP(C200,武将属性排列!$C$1:$C$255,武将属性排列!$F$1:$F$255)</f>
        <v>43</v>
      </c>
      <c r="X200" s="88">
        <f>LOOKUP(C200,武将属性排列!$C$1:$C$255,武将属性排列!$G$1:$G$255)</f>
        <v>72</v>
      </c>
      <c r="Y200" s="88">
        <f>LOOKUP(C200,武将属性排列!$C$1:$C$255,武将属性排列!$I$1:$I$255)</f>
        <v>71</v>
      </c>
      <c r="Z200" s="93">
        <f>LOOKUP(C200,武将属性排列!$C$1:$C$255,武将属性排列!$K$1:$K$255)</f>
        <v>2</v>
      </c>
      <c r="AA200" s="93">
        <f t="shared" si="128"/>
        <v>500</v>
      </c>
      <c r="AB200" s="88">
        <f>LOOKUP(C200,武将属性排列!$C$1:$C$255,武将属性排列!$O$1:$O$255)</f>
        <v>79</v>
      </c>
      <c r="AC200" s="94">
        <f t="shared" si="155"/>
        <v>266612</v>
      </c>
      <c r="AD200" s="94" t="str">
        <f t="shared" si="137"/>
        <v>41174</v>
      </c>
      <c r="AE200" s="211"/>
      <c r="AF200" s="95" t="str">
        <f t="shared" si="129"/>
        <v>00</v>
      </c>
      <c r="AG200" s="99" t="str">
        <f t="shared" si="138"/>
        <v>51</v>
      </c>
      <c r="AH200" s="99" t="str">
        <f t="shared" si="139"/>
        <v>2B</v>
      </c>
      <c r="AI200" s="99" t="str">
        <f t="shared" si="140"/>
        <v>48</v>
      </c>
      <c r="AJ200" s="84">
        <f t="shared" si="141"/>
        <v>20</v>
      </c>
      <c r="AK200" s="99" t="str">
        <f t="shared" si="142"/>
        <v>47</v>
      </c>
      <c r="AL200" s="101" t="str">
        <f t="shared" si="143"/>
        <v>山军</v>
      </c>
      <c r="AM200" s="102" t="str">
        <f t="shared" si="144"/>
        <v>2</v>
      </c>
      <c r="AN200" s="99" t="str">
        <f t="shared" si="145"/>
        <v>5</v>
      </c>
      <c r="AO200" s="108">
        <f t="shared" si="146"/>
        <v>0</v>
      </c>
      <c r="AP200" s="108">
        <f t="shared" si="147"/>
        <v>4</v>
      </c>
      <c r="AQ200" s="109">
        <f t="shared" si="148"/>
        <v>3</v>
      </c>
      <c r="AR200" s="110" t="str">
        <f t="shared" si="149"/>
        <v>4F</v>
      </c>
      <c r="AS200" s="211"/>
      <c r="AT200" s="111" t="s">
        <v>373</v>
      </c>
      <c r="AU200" s="213"/>
      <c r="AV200" s="111">
        <v>14</v>
      </c>
      <c r="DD200" s="70" t="str">
        <f>LOOKUP(C200,全武将名字!$B$3:$B$257,全武将名字!$B$3:$B$257)</f>
        <v>高家奴</v>
      </c>
      <c r="DE200" s="70">
        <f t="shared" si="150"/>
        <v>1</v>
      </c>
    </row>
    <row r="201" spans="1:109">
      <c r="A201" s="59" t="str">
        <f t="shared" si="130"/>
        <v>C5</v>
      </c>
      <c r="B201" s="19">
        <v>197</v>
      </c>
      <c r="C201" s="19" t="s">
        <v>978</v>
      </c>
      <c r="D201" s="67" t="str">
        <f t="shared" si="131"/>
        <v>21AC</v>
      </c>
      <c r="E201" s="67">
        <f t="shared" si="151"/>
        <v>8620</v>
      </c>
      <c r="F201" s="67" t="str">
        <f t="shared" si="132"/>
        <v>95E9</v>
      </c>
      <c r="G201" s="67">
        <f t="shared" si="152"/>
        <v>38377</v>
      </c>
      <c r="H201" s="67" t="str">
        <f t="shared" si="133"/>
        <v>25DD</v>
      </c>
      <c r="I201" s="67">
        <f t="shared" si="153"/>
        <v>9693</v>
      </c>
      <c r="J201" s="79">
        <v>5</v>
      </c>
      <c r="K201" s="84" t="str">
        <f t="shared" si="134"/>
        <v>E9</v>
      </c>
      <c r="L201" s="79">
        <f t="shared" si="154"/>
        <v>233</v>
      </c>
      <c r="M201" s="84" t="str">
        <f t="shared" si="135"/>
        <v>95</v>
      </c>
      <c r="N201" s="79">
        <f t="shared" si="136"/>
        <v>149.91015625</v>
      </c>
      <c r="O201" s="211"/>
      <c r="P201" s="85" t="str">
        <f>LOOKUP(C201,全武将名字!$B$3:$B$257,全武将名字!$H$3:$H$257)</f>
        <v>EF</v>
      </c>
      <c r="Q201" s="85">
        <f>LOOKUP(C201,全武将名字!$B$3:$B$257,全武将名字!$I$3:$I$257)</f>
        <v>50</v>
      </c>
      <c r="R201" s="85">
        <f>LOOKUP(C201,全武将名字!$B$3:$B$257,全武将名字!$J$3:$J$257)</f>
        <v>52</v>
      </c>
      <c r="S201" s="85">
        <f>LOOKUP(C201,全武将名字!$B$3:$B$257,全武将名字!$K$3:$K$257)</f>
        <v>70</v>
      </c>
      <c r="T201" s="79" t="s">
        <v>83</v>
      </c>
      <c r="U201" s="87" t="str">
        <f>LOOKUP(C201,武将属性排列!$C$1:$C$255,武将属性排列!$D$1:$D$255)</f>
        <v>出仕</v>
      </c>
      <c r="V201" s="88">
        <f>LOOKUP(C201,武将属性排列!$C$1:$C$255,武将属性排列!$E$1:$E$255)</f>
        <v>78</v>
      </c>
      <c r="W201" s="88">
        <f>LOOKUP(C201,武将属性排列!$C$1:$C$255,武将属性排列!$F$1:$F$255)</f>
        <v>66</v>
      </c>
      <c r="X201" s="88">
        <f>LOOKUP(C201,武将属性排列!$C$1:$C$255,武将属性排列!$G$1:$G$255)</f>
        <v>84</v>
      </c>
      <c r="Y201" s="88">
        <f>LOOKUP(C201,武将属性排列!$C$1:$C$255,武将属性排列!$I$1:$I$255)</f>
        <v>71</v>
      </c>
      <c r="Z201" s="93">
        <f>LOOKUP(C201,武将属性排列!$C$1:$C$255,武将属性排列!$K$1:$K$255)</f>
        <v>1</v>
      </c>
      <c r="AA201" s="93">
        <f t="shared" si="128"/>
        <v>500</v>
      </c>
      <c r="AB201" s="88">
        <f>LOOKUP(C201,武将属性排列!$C$1:$C$255,武将属性排列!$O$1:$O$255)</f>
        <v>87</v>
      </c>
      <c r="AC201" s="94">
        <f t="shared" si="155"/>
        <v>266620</v>
      </c>
      <c r="AD201" s="94" t="str">
        <f t="shared" si="137"/>
        <v>4117C</v>
      </c>
      <c r="AE201" s="211"/>
      <c r="AF201" s="95" t="str">
        <f t="shared" si="129"/>
        <v>00</v>
      </c>
      <c r="AG201" s="99" t="str">
        <f t="shared" si="138"/>
        <v>4E</v>
      </c>
      <c r="AH201" s="99" t="str">
        <f t="shared" si="139"/>
        <v>42</v>
      </c>
      <c r="AI201" s="99" t="str">
        <f t="shared" si="140"/>
        <v>54</v>
      </c>
      <c r="AJ201" s="84">
        <f t="shared" si="141"/>
        <v>20</v>
      </c>
      <c r="AK201" s="99" t="str">
        <f t="shared" si="142"/>
        <v>47</v>
      </c>
      <c r="AL201" s="101" t="str">
        <f t="shared" si="143"/>
        <v>水军</v>
      </c>
      <c r="AM201" s="102" t="str">
        <f t="shared" si="144"/>
        <v>1</v>
      </c>
      <c r="AN201" s="99" t="str">
        <f t="shared" si="145"/>
        <v>5</v>
      </c>
      <c r="AO201" s="108">
        <f t="shared" si="146"/>
        <v>0</v>
      </c>
      <c r="AP201" s="108">
        <f t="shared" si="147"/>
        <v>3</v>
      </c>
      <c r="AQ201" s="109">
        <f t="shared" si="148"/>
        <v>3</v>
      </c>
      <c r="AR201" s="110" t="str">
        <f t="shared" si="149"/>
        <v>57</v>
      </c>
      <c r="AS201" s="211"/>
      <c r="AT201" s="111" t="s">
        <v>373</v>
      </c>
      <c r="AU201" s="213"/>
      <c r="AV201" s="111">
        <v>28</v>
      </c>
      <c r="DD201" s="70" t="str">
        <f>LOOKUP(C201,全武将名字!$B$3:$B$257,全武将名字!$B$3:$B$257)</f>
        <v>朱亮祖</v>
      </c>
      <c r="DE201" s="70">
        <f t="shared" si="150"/>
        <v>1</v>
      </c>
    </row>
    <row r="202" spans="1:109">
      <c r="A202" s="59" t="str">
        <f t="shared" si="130"/>
        <v>C6</v>
      </c>
      <c r="B202" s="19">
        <v>198</v>
      </c>
      <c r="C202" s="19" t="s">
        <v>922</v>
      </c>
      <c r="D202" s="67" t="str">
        <f t="shared" si="131"/>
        <v>21AE</v>
      </c>
      <c r="E202" s="67">
        <f t="shared" si="151"/>
        <v>8622</v>
      </c>
      <c r="F202" s="67" t="str">
        <f t="shared" si="132"/>
        <v>95EE</v>
      </c>
      <c r="G202" s="67">
        <f t="shared" si="152"/>
        <v>38382</v>
      </c>
      <c r="H202" s="67" t="str">
        <f t="shared" si="133"/>
        <v>25E2</v>
      </c>
      <c r="I202" s="67">
        <f t="shared" si="153"/>
        <v>9698</v>
      </c>
      <c r="J202" s="79">
        <v>5</v>
      </c>
      <c r="K202" s="84" t="str">
        <f t="shared" si="134"/>
        <v>EE</v>
      </c>
      <c r="L202" s="79">
        <f t="shared" si="154"/>
        <v>238</v>
      </c>
      <c r="M202" s="84" t="str">
        <f t="shared" si="135"/>
        <v>95</v>
      </c>
      <c r="N202" s="79">
        <f t="shared" si="136"/>
        <v>149.9296875</v>
      </c>
      <c r="O202" s="211"/>
      <c r="P202" s="85" t="str">
        <f>LOOKUP(C202,全武将名字!$B$3:$B$257,全武将名字!$H$3:$H$257)</f>
        <v>9C</v>
      </c>
      <c r="Q202" s="85">
        <f>LOOKUP(C202,全武将名字!$B$3:$B$257,全武将名字!$I$3:$I$257)</f>
        <v>74</v>
      </c>
      <c r="R202" s="85" t="str">
        <f>LOOKUP(C202,全武将名字!$B$3:$B$257,全武将名字!$J$3:$J$257)</f>
        <v>5A</v>
      </c>
      <c r="S202" s="85" t="str">
        <f>LOOKUP(C202,全武将名字!$B$3:$B$257,全武将名字!$K$3:$K$257)</f>
        <v>7A</v>
      </c>
      <c r="T202" s="79" t="s">
        <v>83</v>
      </c>
      <c r="U202" s="87" t="str">
        <f>LOOKUP(C202,武将属性排列!$C$1:$C$255,武将属性排列!$D$1:$D$255)</f>
        <v>在野</v>
      </c>
      <c r="V202" s="88">
        <f>LOOKUP(C202,武将属性排列!$C$1:$C$255,武将属性排列!$E$1:$E$255)</f>
        <v>73</v>
      </c>
      <c r="W202" s="88">
        <f>LOOKUP(C202,武将属性排列!$C$1:$C$255,武将属性排列!$F$1:$F$255)</f>
        <v>80</v>
      </c>
      <c r="X202" s="88">
        <f>LOOKUP(C202,武将属性排列!$C$1:$C$255,武将属性排列!$G$1:$G$255)</f>
        <v>44</v>
      </c>
      <c r="Y202" s="88">
        <f>LOOKUP(C202,武将属性排列!$C$1:$C$255,武将属性排列!$I$1:$I$255)</f>
        <v>71</v>
      </c>
      <c r="Z202" s="93">
        <f>LOOKUP(C202,武将属性排列!$C$1:$C$255,武将属性排列!$K$1:$K$255)</f>
        <v>0</v>
      </c>
      <c r="AA202" s="93">
        <f t="shared" si="128"/>
        <v>0</v>
      </c>
      <c r="AB202" s="88">
        <f>LOOKUP(C202,武将属性排列!$C$1:$C$255,武将属性排列!$O$1:$O$255)</f>
        <v>75</v>
      </c>
      <c r="AC202" s="94">
        <f t="shared" si="155"/>
        <v>266628</v>
      </c>
      <c r="AD202" s="94" t="str">
        <f t="shared" si="137"/>
        <v>41184</v>
      </c>
      <c r="AE202" s="211"/>
      <c r="AF202" s="95">
        <f t="shared" si="129"/>
        <v>40</v>
      </c>
      <c r="AG202" s="99" t="str">
        <f t="shared" si="138"/>
        <v>49</v>
      </c>
      <c r="AH202" s="99" t="str">
        <f t="shared" si="139"/>
        <v>50</v>
      </c>
      <c r="AI202" s="99" t="str">
        <f t="shared" si="140"/>
        <v>2C</v>
      </c>
      <c r="AJ202" s="84" t="str">
        <f t="shared" si="141"/>
        <v>00</v>
      </c>
      <c r="AK202" s="99" t="str">
        <f t="shared" si="142"/>
        <v>47</v>
      </c>
      <c r="AL202" s="101" t="str">
        <f t="shared" si="143"/>
        <v>平军</v>
      </c>
      <c r="AM202" s="102" t="str">
        <f t="shared" si="144"/>
        <v>0</v>
      </c>
      <c r="AN202" s="99" t="str">
        <f t="shared" si="145"/>
        <v>0</v>
      </c>
      <c r="AO202" s="108">
        <f t="shared" si="146"/>
        <v>0</v>
      </c>
      <c r="AP202" s="108">
        <f t="shared" si="147"/>
        <v>3</v>
      </c>
      <c r="AQ202" s="109">
        <f t="shared" si="148"/>
        <v>0</v>
      </c>
      <c r="AR202" s="110" t="str">
        <f t="shared" si="149"/>
        <v>4B</v>
      </c>
      <c r="AS202" s="211"/>
      <c r="AT202" s="111" t="s">
        <v>377</v>
      </c>
      <c r="AU202" s="213"/>
      <c r="AV202" s="111">
        <v>0</v>
      </c>
      <c r="DD202" s="70" t="str">
        <f>LOOKUP(C202,全武将名字!$B$3:$B$257,全武将名字!$B$3:$B$257)</f>
        <v>徐继祖</v>
      </c>
      <c r="DE202" s="70">
        <f t="shared" si="150"/>
        <v>1</v>
      </c>
    </row>
    <row r="203" spans="1:109">
      <c r="A203" s="59" t="str">
        <f t="shared" si="130"/>
        <v>C7</v>
      </c>
      <c r="B203" s="19">
        <v>199</v>
      </c>
      <c r="C203" s="19" t="s">
        <v>825</v>
      </c>
      <c r="D203" s="67" t="str">
        <f t="shared" si="131"/>
        <v>21B0</v>
      </c>
      <c r="E203" s="67">
        <f t="shared" si="151"/>
        <v>8624</v>
      </c>
      <c r="F203" s="67" t="str">
        <f t="shared" si="132"/>
        <v>95F3</v>
      </c>
      <c r="G203" s="67">
        <f t="shared" si="152"/>
        <v>38387</v>
      </c>
      <c r="H203" s="67" t="str">
        <f t="shared" si="133"/>
        <v>25E7</v>
      </c>
      <c r="I203" s="67">
        <f t="shared" si="153"/>
        <v>9703</v>
      </c>
      <c r="J203" s="79">
        <v>5</v>
      </c>
      <c r="K203" s="84" t="str">
        <f t="shared" si="134"/>
        <v>F3</v>
      </c>
      <c r="L203" s="79">
        <f t="shared" si="154"/>
        <v>243</v>
      </c>
      <c r="M203" s="84" t="str">
        <f t="shared" si="135"/>
        <v>95</v>
      </c>
      <c r="N203" s="79">
        <f t="shared" si="136"/>
        <v>149.94921875</v>
      </c>
      <c r="O203" s="211"/>
      <c r="P203" s="85">
        <f>LOOKUP(C203,全武将名字!$B$3:$B$257,全武将名字!$H$3:$H$257)</f>
        <v>90</v>
      </c>
      <c r="Q203" s="85">
        <f>LOOKUP(C203,全武将名字!$B$3:$B$257,全武将名字!$I$3:$I$257)</f>
        <v>50</v>
      </c>
      <c r="R203" s="85">
        <f>LOOKUP(C203,全武将名字!$B$3:$B$257,全武将名字!$J$3:$J$257)</f>
        <v>70</v>
      </c>
      <c r="S203" s="85">
        <f>LOOKUP(C203,全武将名字!$B$3:$B$257,全武将名字!$K$3:$K$257)</f>
        <v>72</v>
      </c>
      <c r="T203" s="79" t="s">
        <v>83</v>
      </c>
      <c r="U203" s="87" t="str">
        <f>LOOKUP(C203,武将属性排列!$C$1:$C$255,武将属性排列!$D$1:$D$255)</f>
        <v>在野</v>
      </c>
      <c r="V203" s="88">
        <f>LOOKUP(C203,武将属性排列!$C$1:$C$255,武将属性排列!$E$1:$E$255)</f>
        <v>46</v>
      </c>
      <c r="W203" s="88">
        <f>LOOKUP(C203,武将属性排列!$C$1:$C$255,武将属性排列!$F$1:$F$255)</f>
        <v>89</v>
      </c>
      <c r="X203" s="88">
        <f>LOOKUP(C203,武将属性排列!$C$1:$C$255,武将属性排列!$G$1:$G$255)</f>
        <v>30</v>
      </c>
      <c r="Y203" s="88">
        <f>LOOKUP(C203,武将属性排列!$C$1:$C$255,武将属性排列!$I$1:$I$255)</f>
        <v>71</v>
      </c>
      <c r="Z203" s="93">
        <f>LOOKUP(C203,武将属性排列!$C$1:$C$255,武将属性排列!$K$1:$K$255)</f>
        <v>0</v>
      </c>
      <c r="AA203" s="93">
        <f t="shared" si="128"/>
        <v>0</v>
      </c>
      <c r="AB203" s="88">
        <f>LOOKUP(C203,武将属性排列!$C$1:$C$255,武将属性排列!$O$1:$O$255)</f>
        <v>22</v>
      </c>
      <c r="AC203" s="94">
        <f t="shared" si="155"/>
        <v>266636</v>
      </c>
      <c r="AD203" s="94" t="str">
        <f t="shared" si="137"/>
        <v>4118C</v>
      </c>
      <c r="AE203" s="211"/>
      <c r="AF203" s="95">
        <f t="shared" si="129"/>
        <v>40</v>
      </c>
      <c r="AG203" s="99" t="str">
        <f t="shared" si="138"/>
        <v>2E</v>
      </c>
      <c r="AH203" s="99" t="str">
        <f t="shared" si="139"/>
        <v>59</v>
      </c>
      <c r="AI203" s="99" t="str">
        <f t="shared" si="140"/>
        <v>1E</v>
      </c>
      <c r="AJ203" s="84" t="str">
        <f t="shared" si="141"/>
        <v>00</v>
      </c>
      <c r="AK203" s="99" t="str">
        <f t="shared" si="142"/>
        <v>47</v>
      </c>
      <c r="AL203" s="101" t="str">
        <f t="shared" si="143"/>
        <v>平军</v>
      </c>
      <c r="AM203" s="102" t="str">
        <f t="shared" si="144"/>
        <v>0</v>
      </c>
      <c r="AN203" s="99" t="str">
        <f t="shared" si="145"/>
        <v>0</v>
      </c>
      <c r="AO203" s="108">
        <f t="shared" si="146"/>
        <v>0</v>
      </c>
      <c r="AP203" s="108">
        <f t="shared" si="147"/>
        <v>4</v>
      </c>
      <c r="AQ203" s="109">
        <f t="shared" si="148"/>
        <v>0</v>
      </c>
      <c r="AR203" s="110" t="str">
        <f t="shared" si="149"/>
        <v>16</v>
      </c>
      <c r="AS203" s="211"/>
      <c r="AT203" s="111" t="s">
        <v>377</v>
      </c>
      <c r="AU203" s="213"/>
      <c r="AV203" s="111">
        <v>14</v>
      </c>
      <c r="DD203" s="70" t="str">
        <f>LOOKUP(C203,全武将名字!$B$3:$B$257,全武将名字!$B$3:$B$257)</f>
        <v>黄敬夫</v>
      </c>
      <c r="DE203" s="70">
        <f t="shared" si="150"/>
        <v>1</v>
      </c>
    </row>
    <row r="204" spans="1:109">
      <c r="A204" s="59" t="str">
        <f t="shared" si="130"/>
        <v>C8</v>
      </c>
      <c r="B204" s="19">
        <v>200</v>
      </c>
      <c r="C204" s="19" t="s">
        <v>796</v>
      </c>
      <c r="D204" s="67" t="str">
        <f t="shared" si="131"/>
        <v>21B2</v>
      </c>
      <c r="E204" s="67">
        <f t="shared" si="151"/>
        <v>8626</v>
      </c>
      <c r="F204" s="67" t="str">
        <f t="shared" si="132"/>
        <v>95F8</v>
      </c>
      <c r="G204" s="67">
        <f t="shared" si="152"/>
        <v>38392</v>
      </c>
      <c r="H204" s="67" t="str">
        <f t="shared" si="133"/>
        <v>25EC</v>
      </c>
      <c r="I204" s="67">
        <f t="shared" si="153"/>
        <v>9708</v>
      </c>
      <c r="J204" s="79">
        <v>5</v>
      </c>
      <c r="K204" s="84" t="str">
        <f t="shared" si="134"/>
        <v>F8</v>
      </c>
      <c r="L204" s="79">
        <f t="shared" si="154"/>
        <v>248</v>
      </c>
      <c r="M204" s="84" t="str">
        <f t="shared" si="135"/>
        <v>95</v>
      </c>
      <c r="N204" s="79">
        <f t="shared" si="136"/>
        <v>149.96875</v>
      </c>
      <c r="O204" s="211"/>
      <c r="P204" s="85" t="str">
        <f>LOOKUP(C204,全武将名字!$B$3:$B$257,全武将名字!$H$3:$H$257)</f>
        <v>8D</v>
      </c>
      <c r="Q204" s="85">
        <f>LOOKUP(C204,全武将名字!$B$3:$B$257,全武将名字!$I$3:$I$257)</f>
        <v>72</v>
      </c>
      <c r="R204" s="85">
        <f>LOOKUP(C204,全武将名字!$B$3:$B$257,全武将名字!$J$3:$J$257)</f>
        <v>76</v>
      </c>
      <c r="S204" s="85">
        <f>LOOKUP(C204,全武将名字!$B$3:$B$257,全武将名字!$K$3:$K$257)</f>
        <v>58</v>
      </c>
      <c r="T204" s="79" t="s">
        <v>83</v>
      </c>
      <c r="U204" s="87" t="str">
        <f>LOOKUP(C204,武将属性排列!$C$1:$C$255,武将属性排列!$D$1:$D$255)</f>
        <v>在野</v>
      </c>
      <c r="V204" s="88">
        <f>LOOKUP(C204,武将属性排列!$C$1:$C$255,武将属性排列!$E$1:$E$255)</f>
        <v>96</v>
      </c>
      <c r="W204" s="88">
        <f>LOOKUP(C204,武将属性排列!$C$1:$C$255,武将属性排列!$F$1:$F$255)</f>
        <v>70</v>
      </c>
      <c r="X204" s="88">
        <f>LOOKUP(C204,武将属性排列!$C$1:$C$255,武将属性排列!$G$1:$G$255)</f>
        <v>97</v>
      </c>
      <c r="Y204" s="88">
        <f>LOOKUP(C204,武将属性排列!$C$1:$C$255,武将属性排列!$I$1:$I$255)</f>
        <v>71</v>
      </c>
      <c r="Z204" s="93">
        <f>LOOKUP(C204,武将属性排列!$C$1:$C$255,武将属性排列!$K$1:$K$255)</f>
        <v>2</v>
      </c>
      <c r="AA204" s="93">
        <f t="shared" si="128"/>
        <v>0</v>
      </c>
      <c r="AB204" s="88">
        <f>LOOKUP(C204,武将属性排列!$C$1:$C$255,武将属性排列!$O$1:$O$255)</f>
        <v>42</v>
      </c>
      <c r="AC204" s="94">
        <f t="shared" si="155"/>
        <v>266644</v>
      </c>
      <c r="AD204" s="94" t="str">
        <f t="shared" si="137"/>
        <v>41194</v>
      </c>
      <c r="AE204" s="211"/>
      <c r="AF204" s="95">
        <f t="shared" si="129"/>
        <v>40</v>
      </c>
      <c r="AG204" s="99" t="str">
        <f t="shared" si="138"/>
        <v>60</v>
      </c>
      <c r="AH204" s="99" t="str">
        <f t="shared" si="139"/>
        <v>46</v>
      </c>
      <c r="AI204" s="99" t="str">
        <f t="shared" si="140"/>
        <v>61</v>
      </c>
      <c r="AJ204" s="84" t="str">
        <f t="shared" si="141"/>
        <v>00</v>
      </c>
      <c r="AK204" s="99" t="str">
        <f t="shared" si="142"/>
        <v>47</v>
      </c>
      <c r="AL204" s="101" t="str">
        <f t="shared" si="143"/>
        <v>山军</v>
      </c>
      <c r="AM204" s="102">
        <f t="shared" si="144"/>
        <v>2</v>
      </c>
      <c r="AN204" s="99" t="str">
        <f t="shared" si="145"/>
        <v>0</v>
      </c>
      <c r="AO204" s="108">
        <f t="shared" si="146"/>
        <v>0</v>
      </c>
      <c r="AP204" s="108">
        <f t="shared" si="147"/>
        <v>4</v>
      </c>
      <c r="AQ204" s="109">
        <f t="shared" si="148"/>
        <v>0</v>
      </c>
      <c r="AR204" s="110" t="str">
        <f t="shared" si="149"/>
        <v>2A</v>
      </c>
      <c r="AS204" s="211"/>
      <c r="AT204" s="111" t="s">
        <v>377</v>
      </c>
      <c r="AU204" s="213"/>
      <c r="AV204" s="111">
        <v>28</v>
      </c>
      <c r="DD204" s="70" t="str">
        <f>LOOKUP(C204,全武将名字!$B$3:$B$257,全武将名字!$B$3:$B$257)</f>
        <v>高彦平</v>
      </c>
      <c r="DE204" s="70">
        <f t="shared" si="150"/>
        <v>1</v>
      </c>
    </row>
    <row r="205" spans="1:109">
      <c r="A205" s="59" t="str">
        <f t="shared" si="130"/>
        <v>C9</v>
      </c>
      <c r="B205" s="19">
        <v>201</v>
      </c>
      <c r="C205" s="19" t="s">
        <v>852</v>
      </c>
      <c r="D205" s="67" t="str">
        <f t="shared" si="131"/>
        <v>21B4</v>
      </c>
      <c r="E205" s="67">
        <f t="shared" si="151"/>
        <v>8628</v>
      </c>
      <c r="F205" s="67" t="str">
        <f t="shared" si="132"/>
        <v>95FD</v>
      </c>
      <c r="G205" s="67">
        <f t="shared" si="152"/>
        <v>38397</v>
      </c>
      <c r="H205" s="67" t="str">
        <f t="shared" si="133"/>
        <v>25F1</v>
      </c>
      <c r="I205" s="67">
        <f t="shared" si="153"/>
        <v>9713</v>
      </c>
      <c r="J205" s="79">
        <v>5</v>
      </c>
      <c r="K205" s="84" t="str">
        <f t="shared" si="134"/>
        <v>FD</v>
      </c>
      <c r="L205" s="79">
        <f t="shared" si="154"/>
        <v>253</v>
      </c>
      <c r="M205" s="84" t="str">
        <f t="shared" si="135"/>
        <v>95</v>
      </c>
      <c r="N205" s="79">
        <f t="shared" si="136"/>
        <v>149.98828125</v>
      </c>
      <c r="O205" s="211"/>
      <c r="P205" s="85">
        <f>LOOKUP(C205,全武将名字!$B$3:$B$257,全武将名字!$H$3:$H$257)</f>
        <v>94</v>
      </c>
      <c r="Q205" s="85">
        <f>LOOKUP(C205,全武将名字!$B$3:$B$257,全武将名字!$I$3:$I$257)</f>
        <v>50</v>
      </c>
      <c r="R205" s="85">
        <f>LOOKUP(C205,全武将名字!$B$3:$B$257,全武将名字!$J$3:$J$257)</f>
        <v>52</v>
      </c>
      <c r="S205" s="85">
        <f>LOOKUP(C205,全武将名字!$B$3:$B$257,全武将名字!$K$3:$K$257)</f>
        <v>70</v>
      </c>
      <c r="T205" s="79" t="s">
        <v>83</v>
      </c>
      <c r="U205" s="87" t="str">
        <f>LOOKUP(C205,武将属性排列!$C$1:$C$255,武将属性排列!$D$1:$D$255)</f>
        <v>在野</v>
      </c>
      <c r="V205" s="88">
        <f>LOOKUP(C205,武将属性排列!$C$1:$C$255,武将属性排列!$E$1:$E$255)</f>
        <v>64</v>
      </c>
      <c r="W205" s="88">
        <f>LOOKUP(C205,武将属性排列!$C$1:$C$255,武将属性排列!$F$1:$F$255)</f>
        <v>69</v>
      </c>
      <c r="X205" s="88">
        <f>LOOKUP(C205,武将属性排列!$C$1:$C$255,武将属性排列!$G$1:$G$255)</f>
        <v>38</v>
      </c>
      <c r="Y205" s="88">
        <f>LOOKUP(C205,武将属性排列!$C$1:$C$255,武将属性排列!$I$1:$I$255)</f>
        <v>70</v>
      </c>
      <c r="Z205" s="93">
        <f>LOOKUP(C205,武将属性排列!$C$1:$C$255,武将属性排列!$K$1:$K$255)</f>
        <v>0</v>
      </c>
      <c r="AA205" s="93">
        <f t="shared" si="128"/>
        <v>0</v>
      </c>
      <c r="AB205" s="88">
        <f>LOOKUP(C205,武将属性排列!$C$1:$C$255,武将属性排列!$O$1:$O$255)</f>
        <v>71</v>
      </c>
      <c r="AC205" s="94">
        <f t="shared" si="155"/>
        <v>266652</v>
      </c>
      <c r="AD205" s="94" t="str">
        <f t="shared" si="137"/>
        <v>4119C</v>
      </c>
      <c r="AE205" s="211"/>
      <c r="AF205" s="95">
        <f t="shared" si="129"/>
        <v>40</v>
      </c>
      <c r="AG205" s="99" t="str">
        <f t="shared" si="138"/>
        <v>40</v>
      </c>
      <c r="AH205" s="99" t="str">
        <f t="shared" si="139"/>
        <v>45</v>
      </c>
      <c r="AI205" s="99" t="str">
        <f t="shared" si="140"/>
        <v>26</v>
      </c>
      <c r="AJ205" s="84" t="str">
        <f t="shared" si="141"/>
        <v>00</v>
      </c>
      <c r="AK205" s="99" t="str">
        <f t="shared" si="142"/>
        <v>46</v>
      </c>
      <c r="AL205" s="101" t="str">
        <f t="shared" si="143"/>
        <v>平军</v>
      </c>
      <c r="AM205" s="102" t="str">
        <f t="shared" si="144"/>
        <v>0</v>
      </c>
      <c r="AN205" s="99" t="str">
        <f t="shared" si="145"/>
        <v>0</v>
      </c>
      <c r="AO205" s="108">
        <f t="shared" si="146"/>
        <v>0</v>
      </c>
      <c r="AP205" s="108">
        <f t="shared" si="147"/>
        <v>4</v>
      </c>
      <c r="AQ205" s="109">
        <f t="shared" si="148"/>
        <v>0</v>
      </c>
      <c r="AR205" s="110" t="str">
        <f t="shared" si="149"/>
        <v>47</v>
      </c>
      <c r="AS205" s="211"/>
      <c r="AT205" s="111" t="s">
        <v>381</v>
      </c>
      <c r="AU205" s="213"/>
      <c r="AV205" s="111">
        <v>0</v>
      </c>
      <c r="DD205" s="70" t="str">
        <f>LOOKUP(C205,全武将名字!$B$3:$B$257,全武将名字!$B$3:$B$257)</f>
        <v>陆洪文</v>
      </c>
      <c r="DE205" s="70">
        <f t="shared" si="150"/>
        <v>1</v>
      </c>
    </row>
    <row r="206" spans="1:109">
      <c r="A206" s="59" t="str">
        <f t="shared" si="130"/>
        <v>CA</v>
      </c>
      <c r="B206" s="19">
        <v>202</v>
      </c>
      <c r="C206" s="19" t="s">
        <v>831</v>
      </c>
      <c r="D206" s="67" t="str">
        <f t="shared" si="131"/>
        <v>21B6</v>
      </c>
      <c r="E206" s="67">
        <f t="shared" si="151"/>
        <v>8630</v>
      </c>
      <c r="F206" s="67" t="str">
        <f t="shared" si="132"/>
        <v>9602</v>
      </c>
      <c r="G206" s="67">
        <f t="shared" si="152"/>
        <v>38402</v>
      </c>
      <c r="H206" s="67" t="str">
        <f t="shared" si="133"/>
        <v>25F6</v>
      </c>
      <c r="I206" s="67">
        <f t="shared" si="153"/>
        <v>9718</v>
      </c>
      <c r="J206" s="79">
        <v>5</v>
      </c>
      <c r="K206" s="84" t="str">
        <f t="shared" si="134"/>
        <v>02</v>
      </c>
      <c r="L206" s="79">
        <f t="shared" si="154"/>
        <v>2</v>
      </c>
      <c r="M206" s="84" t="str">
        <f t="shared" si="135"/>
        <v>96</v>
      </c>
      <c r="N206" s="79">
        <f t="shared" si="136"/>
        <v>150.0078125</v>
      </c>
      <c r="O206" s="211"/>
      <c r="P206" s="85">
        <f>LOOKUP(C206,全武将名字!$B$3:$B$257,全武将名字!$H$3:$H$257)</f>
        <v>90</v>
      </c>
      <c r="Q206" s="85" t="str">
        <f>LOOKUP(C206,全武将名字!$B$3:$B$257,全武将名字!$I$3:$I$257)</f>
        <v>5C</v>
      </c>
      <c r="R206" s="85" t="str">
        <f>LOOKUP(C206,全武将名字!$B$3:$B$257,全武将名字!$J$3:$J$257)</f>
        <v>5E</v>
      </c>
      <c r="S206" s="85" t="str">
        <f>LOOKUP(C206,全武将名字!$B$3:$B$257,全武将名字!$K$3:$K$257)</f>
        <v>7C</v>
      </c>
      <c r="T206" s="79" t="s">
        <v>83</v>
      </c>
      <c r="U206" s="87" t="str">
        <f>LOOKUP(C206,武将属性排列!$C$1:$C$255,武将属性排列!$D$1:$D$255)</f>
        <v>在野</v>
      </c>
      <c r="V206" s="88">
        <f>LOOKUP(C206,武将属性排列!$C$1:$C$255,武将属性排列!$E$1:$E$255)</f>
        <v>82</v>
      </c>
      <c r="W206" s="88">
        <f>LOOKUP(C206,武将属性排列!$C$1:$C$255,武将属性排列!$F$1:$F$255)</f>
        <v>66</v>
      </c>
      <c r="X206" s="88">
        <f>LOOKUP(C206,武将属性排列!$C$1:$C$255,武将属性排列!$G$1:$G$255)</f>
        <v>76</v>
      </c>
      <c r="Y206" s="88">
        <f>LOOKUP(C206,武将属性排列!$C$1:$C$255,武将属性排列!$I$1:$I$255)</f>
        <v>70</v>
      </c>
      <c r="Z206" s="93">
        <f>LOOKUP(C206,武将属性排列!$C$1:$C$255,武将属性排列!$K$1:$K$255)</f>
        <v>0</v>
      </c>
      <c r="AA206" s="93">
        <f t="shared" si="128"/>
        <v>0</v>
      </c>
      <c r="AB206" s="88">
        <f>LOOKUP(C206,武将属性排列!$C$1:$C$255,武将属性排列!$O$1:$O$255)</f>
        <v>68</v>
      </c>
      <c r="AC206" s="94">
        <f t="shared" si="155"/>
        <v>266660</v>
      </c>
      <c r="AD206" s="94" t="str">
        <f t="shared" si="137"/>
        <v>411A4</v>
      </c>
      <c r="AE206" s="211"/>
      <c r="AF206" s="95">
        <f t="shared" si="129"/>
        <v>40</v>
      </c>
      <c r="AG206" s="99" t="str">
        <f t="shared" si="138"/>
        <v>52</v>
      </c>
      <c r="AH206" s="99" t="str">
        <f t="shared" si="139"/>
        <v>42</v>
      </c>
      <c r="AI206" s="99" t="str">
        <f t="shared" si="140"/>
        <v>4C</v>
      </c>
      <c r="AJ206" s="84" t="str">
        <f t="shared" si="141"/>
        <v>00</v>
      </c>
      <c r="AK206" s="99" t="str">
        <f t="shared" si="142"/>
        <v>46</v>
      </c>
      <c r="AL206" s="101" t="str">
        <f t="shared" si="143"/>
        <v>平军</v>
      </c>
      <c r="AM206" s="102" t="str">
        <f t="shared" si="144"/>
        <v>0</v>
      </c>
      <c r="AN206" s="99" t="str">
        <f t="shared" si="145"/>
        <v>0</v>
      </c>
      <c r="AO206" s="108">
        <f t="shared" si="146"/>
        <v>0</v>
      </c>
      <c r="AP206" s="108">
        <f t="shared" si="147"/>
        <v>4</v>
      </c>
      <c r="AQ206" s="109">
        <f t="shared" si="148"/>
        <v>0</v>
      </c>
      <c r="AR206" s="110" t="str">
        <f t="shared" si="149"/>
        <v>44</v>
      </c>
      <c r="AS206" s="211"/>
      <c r="AT206" s="111" t="s">
        <v>381</v>
      </c>
      <c r="AU206" s="213"/>
      <c r="AV206" s="111">
        <v>14</v>
      </c>
      <c r="DD206" s="70" t="str">
        <f>LOOKUP(C206,全武将名字!$B$3:$B$257,全武将名字!$B$3:$B$257)</f>
        <v>康茂才</v>
      </c>
      <c r="DE206" s="70">
        <f t="shared" si="150"/>
        <v>1</v>
      </c>
    </row>
    <row r="207" spans="1:109">
      <c r="A207" s="59" t="str">
        <f t="shared" si="130"/>
        <v>CB</v>
      </c>
      <c r="B207" s="19">
        <v>203</v>
      </c>
      <c r="C207" s="19" t="s">
        <v>939</v>
      </c>
      <c r="D207" s="67" t="str">
        <f t="shared" si="131"/>
        <v>21B8</v>
      </c>
      <c r="E207" s="67">
        <f t="shared" si="151"/>
        <v>8632</v>
      </c>
      <c r="F207" s="67" t="str">
        <f t="shared" si="132"/>
        <v>9607</v>
      </c>
      <c r="G207" s="67">
        <f t="shared" si="152"/>
        <v>38407</v>
      </c>
      <c r="H207" s="67" t="str">
        <f t="shared" si="133"/>
        <v>25FB</v>
      </c>
      <c r="I207" s="67">
        <f t="shared" si="153"/>
        <v>9723</v>
      </c>
      <c r="J207" s="79">
        <v>5</v>
      </c>
      <c r="K207" s="84" t="str">
        <f t="shared" si="134"/>
        <v>07</v>
      </c>
      <c r="L207" s="79">
        <f t="shared" si="154"/>
        <v>7</v>
      </c>
      <c r="M207" s="84" t="str">
        <f t="shared" si="135"/>
        <v>96</v>
      </c>
      <c r="N207" s="79">
        <f t="shared" si="136"/>
        <v>150.02734375</v>
      </c>
      <c r="O207" s="211"/>
      <c r="P207" s="85" t="str">
        <f>LOOKUP(C207,全武将名字!$B$3:$B$257,全武将名字!$H$3:$H$257)</f>
        <v>FA</v>
      </c>
      <c r="Q207" s="85" t="str">
        <f>LOOKUP(C207,全武将名字!$B$3:$B$257,全武将名字!$I$3:$I$257)</f>
        <v>5A</v>
      </c>
      <c r="R207" s="85">
        <f>LOOKUP(C207,全武将名字!$B$3:$B$257,全武将名字!$J$3:$J$257)</f>
        <v>78</v>
      </c>
      <c r="S207" s="85" t="str">
        <f>LOOKUP(C207,全武将名字!$B$3:$B$257,全武将名字!$K$3:$K$257)</f>
        <v>7A</v>
      </c>
      <c r="T207" s="79" t="s">
        <v>83</v>
      </c>
      <c r="U207" s="87" t="str">
        <f>LOOKUP(C207,武将属性排列!$C$1:$C$255,武将属性排列!$D$1:$D$255)</f>
        <v>在野</v>
      </c>
      <c r="V207" s="88">
        <f>LOOKUP(C207,武将属性排列!$C$1:$C$255,武将属性排列!$E$1:$E$255)</f>
        <v>73</v>
      </c>
      <c r="W207" s="88">
        <f>LOOKUP(C207,武将属性排列!$C$1:$C$255,武将属性排列!$F$1:$F$255)</f>
        <v>40</v>
      </c>
      <c r="X207" s="88">
        <f>LOOKUP(C207,武将属性排列!$C$1:$C$255,武将属性排列!$G$1:$G$255)</f>
        <v>71</v>
      </c>
      <c r="Y207" s="88">
        <f>LOOKUP(C207,武将属性排列!$C$1:$C$255,武将属性排列!$I$1:$I$255)</f>
        <v>70</v>
      </c>
      <c r="Z207" s="93">
        <f>LOOKUP(C207,武将属性排列!$C$1:$C$255,武将属性排列!$K$1:$K$255)</f>
        <v>1</v>
      </c>
      <c r="AA207" s="93">
        <f t="shared" si="128"/>
        <v>0</v>
      </c>
      <c r="AB207" s="88">
        <f>LOOKUP(C207,武将属性排列!$C$1:$C$255,武将属性排列!$O$1:$O$255)</f>
        <v>69</v>
      </c>
      <c r="AC207" s="94">
        <f t="shared" si="155"/>
        <v>266668</v>
      </c>
      <c r="AD207" s="94" t="str">
        <f t="shared" si="137"/>
        <v>411AC</v>
      </c>
      <c r="AE207" s="211"/>
      <c r="AF207" s="95">
        <f t="shared" si="129"/>
        <v>40</v>
      </c>
      <c r="AG207" s="99" t="str">
        <f t="shared" si="138"/>
        <v>49</v>
      </c>
      <c r="AH207" s="99" t="str">
        <f t="shared" si="139"/>
        <v>28</v>
      </c>
      <c r="AI207" s="99" t="str">
        <f t="shared" si="140"/>
        <v>47</v>
      </c>
      <c r="AJ207" s="84" t="str">
        <f t="shared" si="141"/>
        <v>00</v>
      </c>
      <c r="AK207" s="99" t="str">
        <f t="shared" si="142"/>
        <v>46</v>
      </c>
      <c r="AL207" s="101" t="str">
        <f t="shared" si="143"/>
        <v>水军</v>
      </c>
      <c r="AM207" s="102">
        <f t="shared" si="144"/>
        <v>1</v>
      </c>
      <c r="AN207" s="99" t="str">
        <f t="shared" si="145"/>
        <v>0</v>
      </c>
      <c r="AO207" s="108">
        <f t="shared" si="146"/>
        <v>0</v>
      </c>
      <c r="AP207" s="108">
        <f t="shared" si="147"/>
        <v>4</v>
      </c>
      <c r="AQ207" s="109">
        <f t="shared" si="148"/>
        <v>0</v>
      </c>
      <c r="AR207" s="110" t="str">
        <f t="shared" si="149"/>
        <v>45</v>
      </c>
      <c r="AS207" s="211"/>
      <c r="AT207" s="111" t="s">
        <v>381</v>
      </c>
      <c r="AU207" s="213"/>
      <c r="AV207" s="111">
        <v>28</v>
      </c>
      <c r="DD207" s="70" t="str">
        <f>LOOKUP(C207,全武将名字!$B$3:$B$257,全武将名字!$B$3:$B$257)</f>
        <v>殷玉武</v>
      </c>
      <c r="DE207" s="70">
        <f t="shared" si="150"/>
        <v>1</v>
      </c>
    </row>
    <row r="208" spans="1:109">
      <c r="A208" s="59" t="str">
        <f t="shared" si="130"/>
        <v>CC</v>
      </c>
      <c r="B208" s="19">
        <v>204</v>
      </c>
      <c r="C208" s="19" t="s">
        <v>971</v>
      </c>
      <c r="D208" s="67" t="str">
        <f t="shared" si="131"/>
        <v>21BA</v>
      </c>
      <c r="E208" s="67">
        <f t="shared" si="151"/>
        <v>8634</v>
      </c>
      <c r="F208" s="67" t="str">
        <f t="shared" si="132"/>
        <v>960C</v>
      </c>
      <c r="G208" s="67">
        <f t="shared" si="152"/>
        <v>38412</v>
      </c>
      <c r="H208" s="67" t="str">
        <f t="shared" si="133"/>
        <v>2600</v>
      </c>
      <c r="I208" s="67">
        <f t="shared" si="153"/>
        <v>9728</v>
      </c>
      <c r="J208" s="79">
        <v>5</v>
      </c>
      <c r="K208" s="84" t="str">
        <f t="shared" si="134"/>
        <v>0C</v>
      </c>
      <c r="L208" s="79">
        <f t="shared" si="154"/>
        <v>12</v>
      </c>
      <c r="M208" s="84" t="str">
        <f t="shared" si="135"/>
        <v>96</v>
      </c>
      <c r="N208" s="79">
        <f t="shared" si="136"/>
        <v>150.046875</v>
      </c>
      <c r="O208" s="211"/>
      <c r="P208" s="85" t="str">
        <f>LOOKUP(C208,全武将名字!$B$3:$B$257,全武将名字!$H$3:$H$257)</f>
        <v>ED</v>
      </c>
      <c r="Q208" s="85">
        <f>LOOKUP(C208,全武将名字!$B$3:$B$257,全武将名字!$I$3:$I$257)</f>
        <v>58</v>
      </c>
      <c r="R208" s="85">
        <f>LOOKUP(C208,全武将名字!$B$3:$B$257,全武将名字!$J$3:$J$257)</f>
        <v>76</v>
      </c>
      <c r="S208" s="85" t="str">
        <f>LOOKUP(C208,全武将名字!$B$3:$B$257,全武将名字!$K$3:$K$257)</f>
        <v>FF</v>
      </c>
      <c r="T208" s="79" t="s">
        <v>83</v>
      </c>
      <c r="U208" s="87" t="str">
        <f>LOOKUP(C208,武将属性排列!$C$1:$C$255,武将属性排列!$D$1:$D$255)</f>
        <v>出仕</v>
      </c>
      <c r="V208" s="88">
        <f>LOOKUP(C208,武将属性排列!$C$1:$C$255,武将属性排列!$E$1:$E$255)</f>
        <v>75</v>
      </c>
      <c r="W208" s="88">
        <f>LOOKUP(C208,武将属性排列!$C$1:$C$255,武将属性排列!$F$1:$F$255)</f>
        <v>26</v>
      </c>
      <c r="X208" s="88">
        <f>LOOKUP(C208,武将属性排列!$C$1:$C$255,武将属性排列!$G$1:$G$255)</f>
        <v>70</v>
      </c>
      <c r="Y208" s="88">
        <f>LOOKUP(C208,武将属性排列!$C$1:$C$255,武将属性排列!$I$1:$I$255)</f>
        <v>70</v>
      </c>
      <c r="Z208" s="93">
        <f>LOOKUP(C208,武将属性排列!$C$1:$C$255,武将属性排列!$K$1:$K$255)</f>
        <v>2</v>
      </c>
      <c r="AA208" s="93">
        <f t="shared" si="128"/>
        <v>500</v>
      </c>
      <c r="AB208" s="88">
        <f>LOOKUP(C208,武将属性排列!$C$1:$C$255,武将属性排列!$O$1:$O$255)</f>
        <v>64</v>
      </c>
      <c r="AC208" s="94">
        <f t="shared" si="155"/>
        <v>266676</v>
      </c>
      <c r="AD208" s="94" t="str">
        <f t="shared" si="137"/>
        <v>411B4</v>
      </c>
      <c r="AE208" s="211"/>
      <c r="AF208" s="95" t="str">
        <f t="shared" si="129"/>
        <v>00</v>
      </c>
      <c r="AG208" s="99" t="str">
        <f t="shared" si="138"/>
        <v>4B</v>
      </c>
      <c r="AH208" s="99" t="str">
        <f t="shared" si="139"/>
        <v>1A</v>
      </c>
      <c r="AI208" s="99" t="str">
        <f t="shared" si="140"/>
        <v>46</v>
      </c>
      <c r="AJ208" s="84">
        <f t="shared" si="141"/>
        <v>20</v>
      </c>
      <c r="AK208" s="99" t="str">
        <f t="shared" si="142"/>
        <v>46</v>
      </c>
      <c r="AL208" s="101" t="str">
        <f t="shared" si="143"/>
        <v>山军</v>
      </c>
      <c r="AM208" s="102" t="str">
        <f t="shared" si="144"/>
        <v>2</v>
      </c>
      <c r="AN208" s="99" t="str">
        <f t="shared" si="145"/>
        <v>5</v>
      </c>
      <c r="AO208" s="108">
        <f t="shared" si="146"/>
        <v>0</v>
      </c>
      <c r="AP208" s="108">
        <f t="shared" si="147"/>
        <v>4</v>
      </c>
      <c r="AQ208" s="109">
        <f t="shared" si="148"/>
        <v>3</v>
      </c>
      <c r="AR208" s="110" t="str">
        <f t="shared" si="149"/>
        <v>40</v>
      </c>
      <c r="AS208" s="211"/>
      <c r="AT208" s="111" t="s">
        <v>385</v>
      </c>
      <c r="AU208" s="213"/>
      <c r="AV208" s="111">
        <v>0</v>
      </c>
      <c r="DD208" s="70" t="str">
        <f>LOOKUP(C208,全武将名字!$B$3:$B$257,全武将名字!$B$3:$B$257)</f>
        <v>赵玉</v>
      </c>
      <c r="DE208" s="70">
        <f t="shared" si="150"/>
        <v>1</v>
      </c>
    </row>
    <row r="209" spans="1:109">
      <c r="A209" s="59" t="str">
        <f t="shared" si="130"/>
        <v>CD</v>
      </c>
      <c r="B209" s="19">
        <v>205</v>
      </c>
      <c r="C209" s="19" t="s">
        <v>913</v>
      </c>
      <c r="D209" s="67" t="str">
        <f t="shared" si="131"/>
        <v>21BC</v>
      </c>
      <c r="E209" s="67">
        <f t="shared" si="151"/>
        <v>8636</v>
      </c>
      <c r="F209" s="67" t="str">
        <f t="shared" si="132"/>
        <v>9611</v>
      </c>
      <c r="G209" s="67">
        <f t="shared" si="152"/>
        <v>38417</v>
      </c>
      <c r="H209" s="67" t="str">
        <f t="shared" si="133"/>
        <v>2605</v>
      </c>
      <c r="I209" s="67">
        <f t="shared" si="153"/>
        <v>9733</v>
      </c>
      <c r="J209" s="79">
        <v>5</v>
      </c>
      <c r="K209" s="84" t="str">
        <f t="shared" si="134"/>
        <v>11</v>
      </c>
      <c r="L209" s="79">
        <f t="shared" si="154"/>
        <v>17</v>
      </c>
      <c r="M209" s="84" t="str">
        <f t="shared" si="135"/>
        <v>96</v>
      </c>
      <c r="N209" s="79">
        <f t="shared" si="136"/>
        <v>150.06640625</v>
      </c>
      <c r="O209" s="211"/>
      <c r="P209" s="85" t="str">
        <f>LOOKUP(C209,全武将名字!$B$3:$B$257,全武将名字!$H$3:$H$257)</f>
        <v>9B</v>
      </c>
      <c r="Q209" s="85">
        <f>LOOKUP(C209,全武将名字!$B$3:$B$257,全武将名字!$I$3:$I$257)</f>
        <v>74</v>
      </c>
      <c r="R209" s="85">
        <f>LOOKUP(C209,全武将名字!$B$3:$B$257,全武将名字!$J$3:$J$257)</f>
        <v>58</v>
      </c>
      <c r="S209" s="85">
        <f>LOOKUP(C209,全武将名字!$B$3:$B$257,全武将名字!$K$3:$K$257)</f>
        <v>78</v>
      </c>
      <c r="T209" s="79" t="s">
        <v>83</v>
      </c>
      <c r="U209" s="87" t="str">
        <f>LOOKUP(C209,武将属性排列!$C$1:$C$255,武将属性排列!$D$1:$D$255)</f>
        <v>在野</v>
      </c>
      <c r="V209" s="88">
        <f>LOOKUP(C209,武将属性排列!$C$1:$C$255,武将属性排列!$E$1:$E$255)</f>
        <v>74</v>
      </c>
      <c r="W209" s="88">
        <f>LOOKUP(C209,武将属性排列!$C$1:$C$255,武将属性排列!$F$1:$F$255)</f>
        <v>74</v>
      </c>
      <c r="X209" s="88">
        <f>LOOKUP(C209,武将属性排列!$C$1:$C$255,武将属性排列!$G$1:$G$255)</f>
        <v>65</v>
      </c>
      <c r="Y209" s="88">
        <f>LOOKUP(C209,武将属性排列!$C$1:$C$255,武将属性排列!$I$1:$I$255)</f>
        <v>70</v>
      </c>
      <c r="Z209" s="93">
        <f>LOOKUP(C209,武将属性排列!$C$1:$C$255,武将属性排列!$K$1:$K$255)</f>
        <v>0</v>
      </c>
      <c r="AA209" s="93">
        <f t="shared" si="128"/>
        <v>0</v>
      </c>
      <c r="AB209" s="88">
        <f>LOOKUP(C209,武将属性排列!$C$1:$C$255,武将属性排列!$O$1:$O$255)</f>
        <v>59</v>
      </c>
      <c r="AC209" s="94">
        <f t="shared" si="155"/>
        <v>266684</v>
      </c>
      <c r="AD209" s="94" t="str">
        <f t="shared" si="137"/>
        <v>411BC</v>
      </c>
      <c r="AE209" s="211"/>
      <c r="AF209" s="95">
        <f t="shared" si="129"/>
        <v>40</v>
      </c>
      <c r="AG209" s="99" t="str">
        <f t="shared" si="138"/>
        <v>4A</v>
      </c>
      <c r="AH209" s="99" t="str">
        <f t="shared" si="139"/>
        <v>4A</v>
      </c>
      <c r="AI209" s="99" t="str">
        <f t="shared" si="140"/>
        <v>41</v>
      </c>
      <c r="AJ209" s="84" t="str">
        <f t="shared" si="141"/>
        <v>00</v>
      </c>
      <c r="AK209" s="99" t="str">
        <f t="shared" si="142"/>
        <v>46</v>
      </c>
      <c r="AL209" s="101" t="str">
        <f t="shared" si="143"/>
        <v>平军</v>
      </c>
      <c r="AM209" s="102" t="str">
        <f t="shared" si="144"/>
        <v>0</v>
      </c>
      <c r="AN209" s="99" t="str">
        <f t="shared" si="145"/>
        <v>0</v>
      </c>
      <c r="AO209" s="108">
        <f t="shared" si="146"/>
        <v>0</v>
      </c>
      <c r="AP209" s="108">
        <f t="shared" si="147"/>
        <v>3</v>
      </c>
      <c r="AQ209" s="109">
        <f t="shared" si="148"/>
        <v>0</v>
      </c>
      <c r="AR209" s="110" t="str">
        <f t="shared" si="149"/>
        <v>3B</v>
      </c>
      <c r="AS209" s="211"/>
      <c r="AT209" s="111" t="s">
        <v>385</v>
      </c>
      <c r="AU209" s="213"/>
      <c r="AV209" s="111">
        <v>14</v>
      </c>
      <c r="DD209" s="70" t="str">
        <f>LOOKUP(C209,全武将名字!$B$3:$B$257,全武将名字!$B$3:$B$257)</f>
        <v>武尽忠</v>
      </c>
      <c r="DE209" s="70">
        <f t="shared" si="150"/>
        <v>1</v>
      </c>
    </row>
    <row r="210" spans="1:109">
      <c r="A210" s="59" t="str">
        <f t="shared" si="130"/>
        <v>CE</v>
      </c>
      <c r="B210" s="19">
        <v>206</v>
      </c>
      <c r="C210" s="19" t="s">
        <v>866</v>
      </c>
      <c r="D210" s="67" t="str">
        <f t="shared" si="131"/>
        <v>21BE</v>
      </c>
      <c r="E210" s="67">
        <f t="shared" si="151"/>
        <v>8638</v>
      </c>
      <c r="F210" s="67" t="str">
        <f t="shared" si="132"/>
        <v>9616</v>
      </c>
      <c r="G210" s="67">
        <f t="shared" si="152"/>
        <v>38422</v>
      </c>
      <c r="H210" s="67" t="str">
        <f t="shared" si="133"/>
        <v>260A</v>
      </c>
      <c r="I210" s="67">
        <f t="shared" si="153"/>
        <v>9738</v>
      </c>
      <c r="J210" s="79">
        <v>5</v>
      </c>
      <c r="K210" s="84" t="str">
        <f t="shared" si="134"/>
        <v>16</v>
      </c>
      <c r="L210" s="79">
        <f t="shared" si="154"/>
        <v>22</v>
      </c>
      <c r="M210" s="84" t="str">
        <f t="shared" si="135"/>
        <v>96</v>
      </c>
      <c r="N210" s="79">
        <f t="shared" si="136"/>
        <v>150.0859375</v>
      </c>
      <c r="O210" s="211"/>
      <c r="P210" s="85">
        <f>LOOKUP(C210,全武将名字!$B$3:$B$257,全武将名字!$H$3:$H$257)</f>
        <v>94</v>
      </c>
      <c r="Q210" s="85" t="str">
        <f>LOOKUP(C210,全武将名字!$B$3:$B$257,全武将名字!$I$3:$I$257)</f>
        <v>5C</v>
      </c>
      <c r="R210" s="85" t="str">
        <f>LOOKUP(C210,全武将名字!$B$3:$B$257,全武将名字!$J$3:$J$257)</f>
        <v>5E</v>
      </c>
      <c r="S210" s="85" t="str">
        <f>LOOKUP(C210,全武将名字!$B$3:$B$257,全武将名字!$K$3:$K$257)</f>
        <v>7C</v>
      </c>
      <c r="T210" s="79" t="s">
        <v>83</v>
      </c>
      <c r="U210" s="87" t="str">
        <f>LOOKUP(C210,武将属性排列!$C$1:$C$255,武将属性排列!$D$1:$D$255)</f>
        <v>出仕</v>
      </c>
      <c r="V210" s="88">
        <f>LOOKUP(C210,武将属性排列!$C$1:$C$255,武将属性排列!$E$1:$E$255)</f>
        <v>74</v>
      </c>
      <c r="W210" s="88">
        <f>LOOKUP(C210,武将属性排列!$C$1:$C$255,武将属性排列!$F$1:$F$255)</f>
        <v>52</v>
      </c>
      <c r="X210" s="88">
        <f>LOOKUP(C210,武将属性排列!$C$1:$C$255,武将属性排列!$G$1:$G$255)</f>
        <v>63</v>
      </c>
      <c r="Y210" s="88">
        <f>LOOKUP(C210,武将属性排列!$C$1:$C$255,武将属性排列!$I$1:$I$255)</f>
        <v>70</v>
      </c>
      <c r="Z210" s="93">
        <f>LOOKUP(C210,武将属性排列!$C$1:$C$255,武将属性排列!$K$1:$K$255)</f>
        <v>1</v>
      </c>
      <c r="AA210" s="93">
        <f t="shared" si="128"/>
        <v>500</v>
      </c>
      <c r="AB210" s="88">
        <f>LOOKUP(C210,武将属性排列!$C$1:$C$255,武将属性排列!$O$1:$O$255)</f>
        <v>36</v>
      </c>
      <c r="AC210" s="94">
        <f t="shared" si="155"/>
        <v>266692</v>
      </c>
      <c r="AD210" s="94" t="str">
        <f t="shared" si="137"/>
        <v>411C4</v>
      </c>
      <c r="AE210" s="211"/>
      <c r="AF210" s="95" t="str">
        <f t="shared" si="129"/>
        <v>00</v>
      </c>
      <c r="AG210" s="99" t="str">
        <f t="shared" si="138"/>
        <v>4A</v>
      </c>
      <c r="AH210" s="99" t="str">
        <f t="shared" si="139"/>
        <v>34</v>
      </c>
      <c r="AI210" s="99" t="str">
        <f t="shared" si="140"/>
        <v>3F</v>
      </c>
      <c r="AJ210" s="84">
        <f t="shared" si="141"/>
        <v>30</v>
      </c>
      <c r="AK210" s="99" t="str">
        <f t="shared" si="142"/>
        <v>46</v>
      </c>
      <c r="AL210" s="101" t="str">
        <f t="shared" si="143"/>
        <v>水军</v>
      </c>
      <c r="AM210" s="102" t="str">
        <f t="shared" si="144"/>
        <v>1</v>
      </c>
      <c r="AN210" s="99" t="str">
        <f t="shared" si="145"/>
        <v>5</v>
      </c>
      <c r="AO210" s="108">
        <f t="shared" si="146"/>
        <v>0</v>
      </c>
      <c r="AP210" s="108">
        <f t="shared" si="147"/>
        <v>3</v>
      </c>
      <c r="AQ210" s="109">
        <f t="shared" si="148"/>
        <v>2</v>
      </c>
      <c r="AR210" s="110" t="str">
        <f t="shared" si="149"/>
        <v>24</v>
      </c>
      <c r="AS210" s="211"/>
      <c r="AT210" s="111" t="s">
        <v>385</v>
      </c>
      <c r="AU210" s="213"/>
      <c r="AV210" s="111">
        <v>28</v>
      </c>
      <c r="DD210" s="70" t="str">
        <f>LOOKUP(C210,全武将名字!$B$3:$B$257,全武将名字!$B$3:$B$257)</f>
        <v>孟九公</v>
      </c>
      <c r="DE210" s="70">
        <f t="shared" si="150"/>
        <v>1</v>
      </c>
    </row>
    <row r="211" spans="1:109">
      <c r="A211" s="59" t="str">
        <f t="shared" si="130"/>
        <v>CF</v>
      </c>
      <c r="B211" s="19">
        <v>207</v>
      </c>
      <c r="C211" s="19" t="s">
        <v>977</v>
      </c>
      <c r="D211" s="67" t="str">
        <f t="shared" si="131"/>
        <v>21C0</v>
      </c>
      <c r="E211" s="67">
        <f t="shared" si="151"/>
        <v>8640</v>
      </c>
      <c r="F211" s="67" t="str">
        <f t="shared" si="132"/>
        <v>961B</v>
      </c>
      <c r="G211" s="67">
        <f t="shared" si="152"/>
        <v>38427</v>
      </c>
      <c r="H211" s="67" t="str">
        <f t="shared" si="133"/>
        <v>260F</v>
      </c>
      <c r="I211" s="67">
        <f t="shared" si="153"/>
        <v>9743</v>
      </c>
      <c r="J211" s="79">
        <v>5</v>
      </c>
      <c r="K211" s="84" t="str">
        <f t="shared" si="134"/>
        <v>1B</v>
      </c>
      <c r="L211" s="79">
        <f t="shared" si="154"/>
        <v>27</v>
      </c>
      <c r="M211" s="84" t="str">
        <f t="shared" si="135"/>
        <v>96</v>
      </c>
      <c r="N211" s="79">
        <f t="shared" si="136"/>
        <v>150.10546875</v>
      </c>
      <c r="O211" s="211"/>
      <c r="P211" s="85" t="str">
        <f>LOOKUP(C211,全武将名字!$B$3:$B$257,全武将名字!$H$3:$H$257)</f>
        <v>A1</v>
      </c>
      <c r="Q211" s="85">
        <f>LOOKUP(C211,全武将名字!$B$3:$B$257,全武将名字!$I$3:$I$257)</f>
        <v>54</v>
      </c>
      <c r="R211" s="85">
        <f>LOOKUP(C211,全武将名字!$B$3:$B$257,全武将名字!$J$3:$J$257)</f>
        <v>56</v>
      </c>
      <c r="S211" s="85" t="str">
        <f>LOOKUP(C211,全武将名字!$B$3:$B$257,全武将名字!$K$3:$K$257)</f>
        <v>FF</v>
      </c>
      <c r="T211" s="79" t="s">
        <v>83</v>
      </c>
      <c r="U211" s="87" t="str">
        <f>LOOKUP(C211,武将属性排列!$C$1:$C$255,武将属性排列!$D$1:$D$255)</f>
        <v>在野</v>
      </c>
      <c r="V211" s="88">
        <f>LOOKUP(C211,武将属性排列!$C$1:$C$255,武将属性排列!$E$1:$E$255)</f>
        <v>80</v>
      </c>
      <c r="W211" s="88">
        <f>LOOKUP(C211,武将属性排列!$C$1:$C$255,武将属性排列!$F$1:$F$255)</f>
        <v>90</v>
      </c>
      <c r="X211" s="88">
        <f>LOOKUP(C211,武将属性排列!$C$1:$C$255,武将属性排列!$G$1:$G$255)</f>
        <v>75</v>
      </c>
      <c r="Y211" s="88">
        <f>LOOKUP(C211,武将属性排列!$C$1:$C$255,武将属性排列!$I$1:$I$255)</f>
        <v>70</v>
      </c>
      <c r="Z211" s="93">
        <f>LOOKUP(C211,武将属性排列!$C$1:$C$255,武将属性排列!$K$1:$K$255)</f>
        <v>2</v>
      </c>
      <c r="AA211" s="93">
        <f t="shared" si="128"/>
        <v>0</v>
      </c>
      <c r="AB211" s="88">
        <f>LOOKUP(C211,武将属性排列!$C$1:$C$255,武将属性排列!$O$1:$O$255)</f>
        <v>95</v>
      </c>
      <c r="AC211" s="94">
        <f t="shared" si="155"/>
        <v>266700</v>
      </c>
      <c r="AD211" s="94" t="str">
        <f t="shared" si="137"/>
        <v>411CC</v>
      </c>
      <c r="AE211" s="211"/>
      <c r="AF211" s="95">
        <f t="shared" si="129"/>
        <v>40</v>
      </c>
      <c r="AG211" s="99" t="str">
        <f t="shared" si="138"/>
        <v>50</v>
      </c>
      <c r="AH211" s="99" t="str">
        <f t="shared" si="139"/>
        <v>5A</v>
      </c>
      <c r="AI211" s="99" t="str">
        <f t="shared" si="140"/>
        <v>4B</v>
      </c>
      <c r="AJ211" s="84" t="str">
        <f t="shared" si="141"/>
        <v>00</v>
      </c>
      <c r="AK211" s="99" t="str">
        <f t="shared" si="142"/>
        <v>46</v>
      </c>
      <c r="AL211" s="101" t="str">
        <f t="shared" si="143"/>
        <v>山军</v>
      </c>
      <c r="AM211" s="102">
        <f t="shared" si="144"/>
        <v>2</v>
      </c>
      <c r="AN211" s="99" t="str">
        <f t="shared" si="145"/>
        <v>0</v>
      </c>
      <c r="AO211" s="108">
        <f t="shared" si="146"/>
        <v>0</v>
      </c>
      <c r="AP211" s="108">
        <f t="shared" si="147"/>
        <v>4</v>
      </c>
      <c r="AQ211" s="109">
        <f t="shared" si="148"/>
        <v>0</v>
      </c>
      <c r="AR211" s="110" t="str">
        <f t="shared" si="149"/>
        <v>5F</v>
      </c>
      <c r="AS211" s="211"/>
      <c r="AT211" s="111" t="s">
        <v>389</v>
      </c>
      <c r="AU211" s="213"/>
      <c r="AV211" s="111">
        <v>0</v>
      </c>
      <c r="DD211" s="70" t="str">
        <f>LOOKUP(C211,全武将名字!$B$3:$B$257,全武将名字!$B$3:$B$257)</f>
        <v>朱棣</v>
      </c>
      <c r="DE211" s="70">
        <f t="shared" si="150"/>
        <v>1</v>
      </c>
    </row>
    <row r="212" spans="1:109">
      <c r="A212" s="59" t="str">
        <f t="shared" si="130"/>
        <v>D0</v>
      </c>
      <c r="B212" s="19">
        <v>208</v>
      </c>
      <c r="C212" s="19" t="s">
        <v>921</v>
      </c>
      <c r="D212" s="67" t="str">
        <f t="shared" si="131"/>
        <v>21C2</v>
      </c>
      <c r="E212" s="67">
        <f t="shared" si="151"/>
        <v>8642</v>
      </c>
      <c r="F212" s="67" t="str">
        <f t="shared" si="132"/>
        <v>9620</v>
      </c>
      <c r="G212" s="67">
        <f t="shared" si="152"/>
        <v>38432</v>
      </c>
      <c r="H212" s="67" t="str">
        <f t="shared" si="133"/>
        <v>2614</v>
      </c>
      <c r="I212" s="67">
        <f t="shared" si="153"/>
        <v>9748</v>
      </c>
      <c r="J212" s="79">
        <v>5</v>
      </c>
      <c r="K212" s="84" t="str">
        <f t="shared" si="134"/>
        <v>20</v>
      </c>
      <c r="L212" s="79">
        <f t="shared" si="154"/>
        <v>32</v>
      </c>
      <c r="M212" s="84" t="str">
        <f t="shared" si="135"/>
        <v>96</v>
      </c>
      <c r="N212" s="79">
        <f t="shared" si="136"/>
        <v>150.125</v>
      </c>
      <c r="O212" s="211"/>
      <c r="P212" s="85" t="str">
        <f>LOOKUP(C212,全武将名字!$B$3:$B$257,全武将名字!$H$3:$H$257)</f>
        <v>9C</v>
      </c>
      <c r="Q212" s="85">
        <f>LOOKUP(C212,全武将名字!$B$3:$B$257,全武将名字!$I$3:$I$257)</f>
        <v>74</v>
      </c>
      <c r="R212" s="85" t="str">
        <f>LOOKUP(C212,全武将名字!$B$3:$B$257,全武将名字!$J$3:$J$257)</f>
        <v>5A</v>
      </c>
      <c r="S212" s="85">
        <f>LOOKUP(C212,全武将名字!$B$3:$B$257,全武将名字!$K$3:$K$257)</f>
        <v>78</v>
      </c>
      <c r="T212" s="79" t="s">
        <v>83</v>
      </c>
      <c r="U212" s="87" t="str">
        <f>LOOKUP(C212,武将属性排列!$C$1:$C$255,武将属性排列!$D$1:$D$255)</f>
        <v>在野</v>
      </c>
      <c r="V212" s="88">
        <f>LOOKUP(C212,武将属性排列!$C$1:$C$255,武将属性排列!$E$1:$E$255)</f>
        <v>58</v>
      </c>
      <c r="W212" s="88">
        <f>LOOKUP(C212,武将属性排列!$C$1:$C$255,武将属性排列!$F$1:$F$255)</f>
        <v>84</v>
      </c>
      <c r="X212" s="88">
        <f>LOOKUP(C212,武将属性排列!$C$1:$C$255,武将属性排列!$G$1:$G$255)</f>
        <v>72</v>
      </c>
      <c r="Y212" s="88">
        <f>LOOKUP(C212,武将属性排列!$C$1:$C$255,武将属性排列!$I$1:$I$255)</f>
        <v>69</v>
      </c>
      <c r="Z212" s="93">
        <f>LOOKUP(C212,武将属性排列!$C$1:$C$255,武将属性排列!$K$1:$K$255)</f>
        <v>0</v>
      </c>
      <c r="AA212" s="93">
        <f t="shared" ref="AA212:AA258" si="156">IF(U212="出仕",500,0)</f>
        <v>0</v>
      </c>
      <c r="AB212" s="88">
        <f>LOOKUP(C212,武将属性排列!$C$1:$C$255,武将属性排列!$O$1:$O$255)</f>
        <v>42</v>
      </c>
      <c r="AC212" s="94">
        <f t="shared" si="155"/>
        <v>266708</v>
      </c>
      <c r="AD212" s="94" t="str">
        <f t="shared" si="137"/>
        <v>411D4</v>
      </c>
      <c r="AE212" s="211"/>
      <c r="AF212" s="95">
        <f t="shared" ref="AF212:AF240" si="157">IF(U212="出仕","00",40)</f>
        <v>40</v>
      </c>
      <c r="AG212" s="99" t="str">
        <f t="shared" si="138"/>
        <v>3A</v>
      </c>
      <c r="AH212" s="99" t="str">
        <f t="shared" si="139"/>
        <v>54</v>
      </c>
      <c r="AI212" s="99" t="str">
        <f t="shared" si="140"/>
        <v>48</v>
      </c>
      <c r="AJ212" s="84" t="str">
        <f t="shared" si="141"/>
        <v>00</v>
      </c>
      <c r="AK212" s="99" t="str">
        <f t="shared" si="142"/>
        <v>45</v>
      </c>
      <c r="AL212" s="101" t="str">
        <f t="shared" si="143"/>
        <v>平军</v>
      </c>
      <c r="AM212" s="102" t="str">
        <f t="shared" si="144"/>
        <v>0</v>
      </c>
      <c r="AN212" s="99" t="str">
        <f t="shared" si="145"/>
        <v>0</v>
      </c>
      <c r="AO212" s="108">
        <f t="shared" si="146"/>
        <v>0</v>
      </c>
      <c r="AP212" s="108">
        <f t="shared" si="147"/>
        <v>4</v>
      </c>
      <c r="AQ212" s="109">
        <f t="shared" si="148"/>
        <v>0</v>
      </c>
      <c r="AR212" s="110" t="str">
        <f t="shared" si="149"/>
        <v>2A</v>
      </c>
      <c r="AS212" s="211"/>
      <c r="AT212" s="111" t="s">
        <v>389</v>
      </c>
      <c r="AU212" s="213"/>
      <c r="AV212" s="111">
        <v>14</v>
      </c>
      <c r="DD212" s="70" t="str">
        <f>LOOKUP(C212,全武将名字!$B$3:$B$257,全武将名字!$B$3:$B$257)</f>
        <v>徐继忠</v>
      </c>
      <c r="DE212" s="70">
        <f t="shared" si="150"/>
        <v>1</v>
      </c>
    </row>
    <row r="213" spans="1:109">
      <c r="A213" s="59" t="str">
        <f t="shared" si="130"/>
        <v>D1</v>
      </c>
      <c r="B213" s="19">
        <v>209</v>
      </c>
      <c r="C213" s="27" t="s">
        <v>970</v>
      </c>
      <c r="D213" s="67" t="str">
        <f t="shared" si="131"/>
        <v>21C4</v>
      </c>
      <c r="E213" s="67">
        <f t="shared" si="151"/>
        <v>8644</v>
      </c>
      <c r="F213" s="67" t="str">
        <f t="shared" si="132"/>
        <v>9625</v>
      </c>
      <c r="G213" s="67">
        <f t="shared" si="152"/>
        <v>38437</v>
      </c>
      <c r="H213" s="67" t="str">
        <f t="shared" si="133"/>
        <v>2619</v>
      </c>
      <c r="I213" s="67">
        <f t="shared" si="153"/>
        <v>9753</v>
      </c>
      <c r="J213" s="79">
        <v>5</v>
      </c>
      <c r="K213" s="84" t="str">
        <f t="shared" si="134"/>
        <v>25</v>
      </c>
      <c r="L213" s="79">
        <f t="shared" si="154"/>
        <v>37</v>
      </c>
      <c r="M213" s="84" t="str">
        <f t="shared" si="135"/>
        <v>96</v>
      </c>
      <c r="N213" s="79">
        <f t="shared" si="136"/>
        <v>150.14453125</v>
      </c>
      <c r="O213" s="211"/>
      <c r="P213" s="85" t="str">
        <f>LOOKUP(C213,全武将名字!$B$3:$B$257,全武将名字!$H$3:$H$257)</f>
        <v>ED</v>
      </c>
      <c r="Q213" s="85">
        <f>LOOKUP(C213,全武将名字!$B$3:$B$257,全武将名字!$I$3:$I$257)</f>
        <v>58</v>
      </c>
      <c r="R213" s="85" t="str">
        <f>LOOKUP(C213,全武将名字!$B$3:$B$257,全武将名字!$J$3:$J$257)</f>
        <v>7A</v>
      </c>
      <c r="S213" s="85" t="str">
        <f>LOOKUP(C213,全武将名字!$B$3:$B$257,全武将名字!$K$3:$K$257)</f>
        <v>5C</v>
      </c>
      <c r="T213" s="79" t="s">
        <v>83</v>
      </c>
      <c r="U213" s="87" t="str">
        <f>LOOKUP(C213,武将属性排列!$C$1:$C$255,武将属性排列!$D$1:$D$255)</f>
        <v>在野</v>
      </c>
      <c r="V213" s="88">
        <f>LOOKUP(C213,武将属性排列!$C$1:$C$255,武将属性排列!$E$1:$E$255)</f>
        <v>93</v>
      </c>
      <c r="W213" s="88">
        <f>LOOKUP(C213,武将属性排列!$C$1:$C$255,武将属性排列!$F$1:$F$255)</f>
        <v>47</v>
      </c>
      <c r="X213" s="88">
        <f>LOOKUP(C213,武将属性排列!$C$1:$C$255,武将属性排列!$G$1:$G$255)</f>
        <v>90</v>
      </c>
      <c r="Y213" s="88">
        <f>LOOKUP(C213,武将属性排列!$C$1:$C$255,武将属性排列!$I$1:$I$255)</f>
        <v>68</v>
      </c>
      <c r="Z213" s="93">
        <f>LOOKUP(C213,武将属性排列!$C$1:$C$255,武将属性排列!$K$1:$K$255)</f>
        <v>2</v>
      </c>
      <c r="AA213" s="93">
        <f t="shared" si="156"/>
        <v>0</v>
      </c>
      <c r="AB213" s="88">
        <f>LOOKUP(C213,武将属性排列!$C$1:$C$255,武将属性排列!$O$1:$O$255)</f>
        <v>50</v>
      </c>
      <c r="AC213" s="94">
        <f t="shared" si="155"/>
        <v>266716</v>
      </c>
      <c r="AD213" s="94" t="str">
        <f t="shared" si="137"/>
        <v>411DC</v>
      </c>
      <c r="AE213" s="211"/>
      <c r="AF213" s="95">
        <f t="shared" si="157"/>
        <v>40</v>
      </c>
      <c r="AG213" s="99" t="str">
        <f t="shared" si="138"/>
        <v>5D</v>
      </c>
      <c r="AH213" s="99" t="str">
        <f t="shared" si="139"/>
        <v>2F</v>
      </c>
      <c r="AI213" s="99" t="str">
        <f t="shared" si="140"/>
        <v>5A</v>
      </c>
      <c r="AJ213" s="84" t="str">
        <f t="shared" si="141"/>
        <v>00</v>
      </c>
      <c r="AK213" s="99" t="str">
        <f t="shared" si="142"/>
        <v>44</v>
      </c>
      <c r="AL213" s="101" t="str">
        <f t="shared" si="143"/>
        <v>山军</v>
      </c>
      <c r="AM213" s="102">
        <f t="shared" si="144"/>
        <v>2</v>
      </c>
      <c r="AN213" s="99" t="str">
        <f t="shared" si="145"/>
        <v>0</v>
      </c>
      <c r="AO213" s="108">
        <f t="shared" si="146"/>
        <v>0</v>
      </c>
      <c r="AP213" s="108">
        <f t="shared" si="147"/>
        <v>4</v>
      </c>
      <c r="AQ213" s="109">
        <f t="shared" si="148"/>
        <v>0</v>
      </c>
      <c r="AR213" s="110" t="str">
        <f t="shared" si="149"/>
        <v>32</v>
      </c>
      <c r="AS213" s="211"/>
      <c r="AT213" s="111" t="s">
        <v>389</v>
      </c>
      <c r="AU213" s="213"/>
      <c r="AV213" s="111">
        <v>28</v>
      </c>
      <c r="DD213" s="70" t="str">
        <f>LOOKUP(C213,全武将名字!$B$3:$B$257,全武将名字!$B$3:$B$257)</f>
        <v>赵普胜</v>
      </c>
      <c r="DE213" s="70">
        <f t="shared" si="150"/>
        <v>1</v>
      </c>
    </row>
    <row r="214" spans="1:109">
      <c r="A214" s="59" t="str">
        <f t="shared" si="130"/>
        <v>D2</v>
      </c>
      <c r="B214" s="19">
        <v>210</v>
      </c>
      <c r="C214" s="27" t="s">
        <v>862</v>
      </c>
      <c r="D214" s="67" t="str">
        <f t="shared" si="131"/>
        <v>21C6</v>
      </c>
      <c r="E214" s="67">
        <f t="shared" si="151"/>
        <v>8646</v>
      </c>
      <c r="F214" s="67" t="str">
        <f t="shared" si="132"/>
        <v>962A</v>
      </c>
      <c r="G214" s="67">
        <f t="shared" si="152"/>
        <v>38442</v>
      </c>
      <c r="H214" s="67" t="str">
        <f t="shared" si="133"/>
        <v>261E</v>
      </c>
      <c r="I214" s="67">
        <f t="shared" si="153"/>
        <v>9758</v>
      </c>
      <c r="J214" s="79">
        <v>5</v>
      </c>
      <c r="K214" s="84" t="str">
        <f t="shared" si="134"/>
        <v>2A</v>
      </c>
      <c r="L214" s="79">
        <f t="shared" si="154"/>
        <v>42</v>
      </c>
      <c r="M214" s="84" t="str">
        <f t="shared" si="135"/>
        <v>96</v>
      </c>
      <c r="N214" s="79">
        <f t="shared" si="136"/>
        <v>150.1640625</v>
      </c>
      <c r="O214" s="211"/>
      <c r="P214" s="85">
        <f>LOOKUP(C214,全武将名字!$B$3:$B$257,全武将名字!$H$3:$H$257)</f>
        <v>94</v>
      </c>
      <c r="Q214" s="85">
        <f>LOOKUP(C214,全武将名字!$B$3:$B$257,全武将名字!$I$3:$I$257)</f>
        <v>56</v>
      </c>
      <c r="R214" s="85">
        <f>LOOKUP(C214,全武将名字!$B$3:$B$257,全武将名字!$J$3:$J$257)</f>
        <v>52</v>
      </c>
      <c r="S214" s="85" t="str">
        <f>LOOKUP(C214,全武将名字!$B$3:$B$257,全武将名字!$K$3:$K$257)</f>
        <v>FF</v>
      </c>
      <c r="T214" s="79" t="s">
        <v>83</v>
      </c>
      <c r="U214" s="87" t="str">
        <f>LOOKUP(C214,武将属性排列!$C$1:$C$255,武将属性排列!$D$1:$D$255)</f>
        <v>在野</v>
      </c>
      <c r="V214" s="88">
        <f>LOOKUP(C214,武将属性排列!$C$1:$C$255,武将属性排列!$E$1:$E$255)</f>
        <v>23</v>
      </c>
      <c r="W214" s="88">
        <f>LOOKUP(C214,武将属性排列!$C$1:$C$255,武将属性排列!$F$1:$F$255)</f>
        <v>66</v>
      </c>
      <c r="X214" s="88">
        <f>LOOKUP(C214,武将属性排列!$C$1:$C$255,武将属性排列!$G$1:$G$255)</f>
        <v>10</v>
      </c>
      <c r="Y214" s="88">
        <f>LOOKUP(C214,武将属性排列!$C$1:$C$255,武将属性排列!$I$1:$I$255)</f>
        <v>68</v>
      </c>
      <c r="Z214" s="93">
        <f>LOOKUP(C214,武将属性排列!$C$1:$C$255,武将属性排列!$K$1:$K$255)</f>
        <v>0</v>
      </c>
      <c r="AA214" s="93">
        <f t="shared" si="156"/>
        <v>0</v>
      </c>
      <c r="AB214" s="88">
        <f>LOOKUP(C214,武将属性排列!$C$1:$C$255,武将属性排列!$O$1:$O$255)</f>
        <v>69</v>
      </c>
      <c r="AC214" s="94">
        <f t="shared" si="155"/>
        <v>266724</v>
      </c>
      <c r="AD214" s="94" t="str">
        <f t="shared" si="137"/>
        <v>411E4</v>
      </c>
      <c r="AE214" s="211"/>
      <c r="AF214" s="95">
        <f t="shared" si="157"/>
        <v>40</v>
      </c>
      <c r="AG214" s="99" t="str">
        <f t="shared" si="138"/>
        <v>17</v>
      </c>
      <c r="AH214" s="99" t="str">
        <f t="shared" si="139"/>
        <v>42</v>
      </c>
      <c r="AI214" s="99" t="str">
        <f t="shared" si="140"/>
        <v>0A</v>
      </c>
      <c r="AJ214" s="84" t="str">
        <f t="shared" si="141"/>
        <v>00</v>
      </c>
      <c r="AK214" s="99" t="str">
        <f t="shared" si="142"/>
        <v>44</v>
      </c>
      <c r="AL214" s="101" t="str">
        <f t="shared" si="143"/>
        <v>平军</v>
      </c>
      <c r="AM214" s="102" t="str">
        <f t="shared" si="144"/>
        <v>0</v>
      </c>
      <c r="AN214" s="99" t="str">
        <f t="shared" si="145"/>
        <v>0</v>
      </c>
      <c r="AO214" s="108">
        <f t="shared" si="146"/>
        <v>0</v>
      </c>
      <c r="AP214" s="108">
        <f t="shared" si="147"/>
        <v>4</v>
      </c>
      <c r="AQ214" s="109">
        <f t="shared" si="148"/>
        <v>0</v>
      </c>
      <c r="AR214" s="110" t="str">
        <f t="shared" si="149"/>
        <v>45</v>
      </c>
      <c r="AS214" s="211"/>
      <c r="AT214" s="111" t="s">
        <v>393</v>
      </c>
      <c r="AU214" s="213"/>
      <c r="AV214" s="111">
        <v>0</v>
      </c>
      <c r="DD214" s="70" t="str">
        <f>LOOKUP(C214,全武将名字!$B$3:$B$257,全武将名字!$B$3:$B$257)</f>
        <v>马洪</v>
      </c>
      <c r="DE214" s="70">
        <f t="shared" si="150"/>
        <v>1</v>
      </c>
    </row>
    <row r="215" spans="1:109">
      <c r="A215" s="59" t="str">
        <f t="shared" si="130"/>
        <v>D3</v>
      </c>
      <c r="B215" s="19">
        <v>211</v>
      </c>
      <c r="C215" s="19" t="s">
        <v>850</v>
      </c>
      <c r="D215" s="67" t="str">
        <f t="shared" si="131"/>
        <v>21C8</v>
      </c>
      <c r="E215" s="67">
        <f t="shared" si="151"/>
        <v>8648</v>
      </c>
      <c r="F215" s="67" t="str">
        <f t="shared" si="132"/>
        <v>962F</v>
      </c>
      <c r="G215" s="67">
        <f t="shared" si="152"/>
        <v>38447</v>
      </c>
      <c r="H215" s="67" t="str">
        <f t="shared" si="133"/>
        <v>2623</v>
      </c>
      <c r="I215" s="67">
        <f t="shared" si="153"/>
        <v>9763</v>
      </c>
      <c r="J215" s="79">
        <v>5</v>
      </c>
      <c r="K215" s="84" t="str">
        <f t="shared" si="134"/>
        <v>2F</v>
      </c>
      <c r="L215" s="79">
        <f t="shared" si="154"/>
        <v>47</v>
      </c>
      <c r="M215" s="84" t="str">
        <f t="shared" si="135"/>
        <v>96</v>
      </c>
      <c r="N215" s="79">
        <f t="shared" si="136"/>
        <v>150.18359375</v>
      </c>
      <c r="O215" s="211"/>
      <c r="P215" s="85">
        <f>LOOKUP(C215,全武将名字!$B$3:$B$257,全武将名字!$H$3:$H$257)</f>
        <v>92</v>
      </c>
      <c r="Q215" s="85">
        <f>LOOKUP(C215,全武将名字!$B$3:$B$257,全武将名字!$I$3:$I$257)</f>
        <v>54</v>
      </c>
      <c r="R215" s="85" t="str">
        <f>LOOKUP(C215,全武将名字!$B$3:$B$257,全武将名字!$J$3:$J$257)</f>
        <v>5C</v>
      </c>
      <c r="S215" s="85" t="str">
        <f>LOOKUP(C215,全武将名字!$B$3:$B$257,全武将名字!$K$3:$K$257)</f>
        <v>FF</v>
      </c>
      <c r="T215" s="79" t="s">
        <v>83</v>
      </c>
      <c r="U215" s="87" t="str">
        <f>LOOKUP(C215,武将属性排列!$C$1:$C$255,武将属性排列!$D$1:$D$255)</f>
        <v>出仕</v>
      </c>
      <c r="V215" s="88">
        <f>LOOKUP(C215,武将属性排列!$C$1:$C$255,武将属性排列!$E$1:$E$255)</f>
        <v>64</v>
      </c>
      <c r="W215" s="88">
        <f>LOOKUP(C215,武将属性排列!$C$1:$C$255,武将属性排列!$F$1:$F$255)</f>
        <v>78</v>
      </c>
      <c r="X215" s="88">
        <f>LOOKUP(C215,武将属性排列!$C$1:$C$255,武将属性排列!$G$1:$G$255)</f>
        <v>31</v>
      </c>
      <c r="Y215" s="88">
        <f>LOOKUP(C215,武将属性排列!$C$1:$C$255,武将属性排列!$I$1:$I$255)</f>
        <v>67</v>
      </c>
      <c r="Z215" s="93">
        <f>LOOKUP(C215,武将属性排列!$C$1:$C$255,武将属性排列!$K$1:$K$255)</f>
        <v>2</v>
      </c>
      <c r="AA215" s="93">
        <f t="shared" si="156"/>
        <v>500</v>
      </c>
      <c r="AB215" s="88">
        <f>LOOKUP(C215,武将属性排列!$C$1:$C$255,武将属性排列!$O$1:$O$255)</f>
        <v>76</v>
      </c>
      <c r="AC215" s="94">
        <f t="shared" si="155"/>
        <v>266732</v>
      </c>
      <c r="AD215" s="94" t="str">
        <f t="shared" si="137"/>
        <v>411EC</v>
      </c>
      <c r="AE215" s="211"/>
      <c r="AF215" s="95" t="str">
        <f t="shared" si="157"/>
        <v>00</v>
      </c>
      <c r="AG215" s="99" t="str">
        <f t="shared" si="138"/>
        <v>40</v>
      </c>
      <c r="AH215" s="99" t="str">
        <f t="shared" si="139"/>
        <v>4E</v>
      </c>
      <c r="AI215" s="99" t="str">
        <f t="shared" si="140"/>
        <v>1F</v>
      </c>
      <c r="AJ215" s="84">
        <f t="shared" si="141"/>
        <v>40</v>
      </c>
      <c r="AK215" s="99" t="str">
        <f t="shared" si="142"/>
        <v>43</v>
      </c>
      <c r="AL215" s="101" t="str">
        <f t="shared" si="143"/>
        <v>山军</v>
      </c>
      <c r="AM215" s="102" t="str">
        <f t="shared" si="144"/>
        <v>2</v>
      </c>
      <c r="AN215" s="99" t="str">
        <f t="shared" si="145"/>
        <v>5</v>
      </c>
      <c r="AO215" s="108">
        <f t="shared" si="146"/>
        <v>0</v>
      </c>
      <c r="AP215" s="108">
        <f t="shared" si="147"/>
        <v>4</v>
      </c>
      <c r="AQ215" s="109">
        <f t="shared" si="148"/>
        <v>1</v>
      </c>
      <c r="AR215" s="110" t="str">
        <f t="shared" si="149"/>
        <v>4C</v>
      </c>
      <c r="AS215" s="211"/>
      <c r="AT215" s="111" t="s">
        <v>393</v>
      </c>
      <c r="AU215" s="213"/>
      <c r="AV215" s="111">
        <v>14</v>
      </c>
      <c r="DD215" s="70" t="str">
        <f>LOOKUP(C215,全武将名字!$B$3:$B$257,全武将名字!$B$3:$B$257)</f>
        <v>刘益</v>
      </c>
      <c r="DE215" s="70">
        <f t="shared" si="150"/>
        <v>1</v>
      </c>
    </row>
    <row r="216" spans="1:109">
      <c r="A216" s="59" t="str">
        <f t="shared" si="130"/>
        <v>D4</v>
      </c>
      <c r="B216" s="19">
        <v>212</v>
      </c>
      <c r="C216" s="19" t="s">
        <v>894</v>
      </c>
      <c r="D216" s="67" t="str">
        <f t="shared" si="131"/>
        <v>21CA</v>
      </c>
      <c r="E216" s="67">
        <f t="shared" si="151"/>
        <v>8650</v>
      </c>
      <c r="F216" s="67" t="str">
        <f t="shared" si="132"/>
        <v>9634</v>
      </c>
      <c r="G216" s="67">
        <f t="shared" si="152"/>
        <v>38452</v>
      </c>
      <c r="H216" s="67" t="str">
        <f t="shared" si="133"/>
        <v>2628</v>
      </c>
      <c r="I216" s="67">
        <f t="shared" si="153"/>
        <v>9768</v>
      </c>
      <c r="J216" s="79">
        <v>5</v>
      </c>
      <c r="K216" s="84" t="str">
        <f t="shared" si="134"/>
        <v>34</v>
      </c>
      <c r="L216" s="79">
        <f t="shared" si="154"/>
        <v>52</v>
      </c>
      <c r="M216" s="84" t="str">
        <f t="shared" si="135"/>
        <v>96</v>
      </c>
      <c r="N216" s="79">
        <f t="shared" si="136"/>
        <v>150.203125</v>
      </c>
      <c r="O216" s="211"/>
      <c r="P216" s="85">
        <f>LOOKUP(C216,全武将名字!$B$3:$B$257,全武将名字!$H$3:$H$257)</f>
        <v>98</v>
      </c>
      <c r="Q216" s="85">
        <f>LOOKUP(C216,全武将名字!$B$3:$B$257,全武将名字!$I$3:$I$257)</f>
        <v>72</v>
      </c>
      <c r="R216" s="85">
        <f>LOOKUP(C216,全武将名字!$B$3:$B$257,全武将名字!$J$3:$J$257)</f>
        <v>56</v>
      </c>
      <c r="S216" s="85" t="str">
        <f>LOOKUP(C216,全武将名字!$B$3:$B$257,全武将名字!$K$3:$K$257)</f>
        <v>FF</v>
      </c>
      <c r="T216" s="79" t="s">
        <v>83</v>
      </c>
      <c r="U216" s="87" t="str">
        <f>LOOKUP(C216,武将属性排列!$C$1:$C$255,武将属性排列!$D$1:$D$255)</f>
        <v>在野</v>
      </c>
      <c r="V216" s="88">
        <f>LOOKUP(C216,武将属性排列!$C$1:$C$255,武将属性排列!$E$1:$E$255)</f>
        <v>68</v>
      </c>
      <c r="W216" s="88">
        <f>LOOKUP(C216,武将属性排列!$C$1:$C$255,武将属性排列!$F$1:$F$255)</f>
        <v>76</v>
      </c>
      <c r="X216" s="88">
        <f>LOOKUP(C216,武将属性排列!$C$1:$C$255,武将属性排列!$G$1:$G$255)</f>
        <v>78</v>
      </c>
      <c r="Y216" s="88">
        <f>LOOKUP(C216,武将属性排列!$C$1:$C$255,武将属性排列!$I$1:$I$255)</f>
        <v>67</v>
      </c>
      <c r="Z216" s="93">
        <f>LOOKUP(C216,武将属性排列!$C$1:$C$255,武将属性排列!$K$1:$K$255)</f>
        <v>0</v>
      </c>
      <c r="AA216" s="93">
        <f t="shared" si="156"/>
        <v>0</v>
      </c>
      <c r="AB216" s="88">
        <f>LOOKUP(C216,武将属性排列!$C$1:$C$255,武将属性排列!$O$1:$O$255)</f>
        <v>93</v>
      </c>
      <c r="AC216" s="94">
        <f t="shared" si="155"/>
        <v>266740</v>
      </c>
      <c r="AD216" s="94" t="str">
        <f t="shared" si="137"/>
        <v>411F4</v>
      </c>
      <c r="AE216" s="211"/>
      <c r="AF216" s="95">
        <f t="shared" si="157"/>
        <v>40</v>
      </c>
      <c r="AG216" s="99" t="str">
        <f t="shared" si="138"/>
        <v>44</v>
      </c>
      <c r="AH216" s="99" t="str">
        <f t="shared" si="139"/>
        <v>4C</v>
      </c>
      <c r="AI216" s="99" t="str">
        <f t="shared" si="140"/>
        <v>4E</v>
      </c>
      <c r="AJ216" s="84" t="str">
        <f t="shared" si="141"/>
        <v>00</v>
      </c>
      <c r="AK216" s="99" t="str">
        <f t="shared" si="142"/>
        <v>43</v>
      </c>
      <c r="AL216" s="101" t="str">
        <f t="shared" si="143"/>
        <v>平军</v>
      </c>
      <c r="AM216" s="102" t="str">
        <f t="shared" si="144"/>
        <v>0</v>
      </c>
      <c r="AN216" s="99" t="str">
        <f t="shared" si="145"/>
        <v>0</v>
      </c>
      <c r="AO216" s="108">
        <f t="shared" si="146"/>
        <v>0</v>
      </c>
      <c r="AP216" s="108">
        <f t="shared" si="147"/>
        <v>4</v>
      </c>
      <c r="AQ216" s="109">
        <f t="shared" si="148"/>
        <v>0</v>
      </c>
      <c r="AR216" s="110" t="str">
        <f t="shared" si="149"/>
        <v>5D</v>
      </c>
      <c r="AS216" s="211"/>
      <c r="AT216" s="111" t="s">
        <v>393</v>
      </c>
      <c r="AU216" s="213"/>
      <c r="AV216" s="111">
        <v>28</v>
      </c>
      <c r="DD216" s="70" t="str">
        <f>LOOKUP(C216,全武将名字!$B$3:$B$257,全武将名字!$B$3:$B$257)</f>
        <v>汤琼</v>
      </c>
      <c r="DE216" s="70">
        <f t="shared" si="150"/>
        <v>1</v>
      </c>
    </row>
    <row r="217" spans="1:109">
      <c r="A217" s="59" t="str">
        <f t="shared" si="130"/>
        <v>D5</v>
      </c>
      <c r="B217" s="19">
        <v>213</v>
      </c>
      <c r="C217" s="27" t="s">
        <v>816</v>
      </c>
      <c r="D217" s="67" t="str">
        <f t="shared" si="131"/>
        <v>21CC</v>
      </c>
      <c r="E217" s="67">
        <f t="shared" si="151"/>
        <v>8652</v>
      </c>
      <c r="F217" s="67" t="str">
        <f t="shared" si="132"/>
        <v>9639</v>
      </c>
      <c r="G217" s="67">
        <f t="shared" si="152"/>
        <v>38457</v>
      </c>
      <c r="H217" s="67" t="str">
        <f t="shared" si="133"/>
        <v>262D</v>
      </c>
      <c r="I217" s="67">
        <f t="shared" si="153"/>
        <v>9773</v>
      </c>
      <c r="J217" s="79">
        <v>5</v>
      </c>
      <c r="K217" s="84" t="str">
        <f t="shared" si="134"/>
        <v>39</v>
      </c>
      <c r="L217" s="79">
        <f t="shared" si="154"/>
        <v>57</v>
      </c>
      <c r="M217" s="84" t="str">
        <f t="shared" si="135"/>
        <v>96</v>
      </c>
      <c r="N217" s="79">
        <f t="shared" si="136"/>
        <v>150.22265625</v>
      </c>
      <c r="O217" s="211"/>
      <c r="P217" s="85" t="str">
        <f>LOOKUP(C217,全武将名字!$B$3:$B$257,全武将名字!$H$3:$H$257)</f>
        <v>8E</v>
      </c>
      <c r="Q217" s="85">
        <f>LOOKUP(C217,全武将名字!$B$3:$B$257,全武将名字!$I$3:$I$257)</f>
        <v>50</v>
      </c>
      <c r="R217" s="85" t="str">
        <f>LOOKUP(C217,全武将名字!$B$3:$B$257,全武将名字!$J$3:$J$257)</f>
        <v>5A</v>
      </c>
      <c r="S217" s="85">
        <f>LOOKUP(C217,全武将名字!$B$3:$B$257,全武将名字!$K$3:$K$257)</f>
        <v>78</v>
      </c>
      <c r="T217" s="79" t="s">
        <v>83</v>
      </c>
      <c r="U217" s="87" t="str">
        <f>LOOKUP(C217,武将属性排列!$C$1:$C$255,武将属性排列!$D$1:$D$255)</f>
        <v>在野</v>
      </c>
      <c r="V217" s="88">
        <f>LOOKUP(C217,武将属性排列!$C$1:$C$255,武将属性排列!$E$1:$E$255)</f>
        <v>22</v>
      </c>
      <c r="W217" s="88">
        <f>LOOKUP(C217,武将属性排列!$C$1:$C$255,武将属性排列!$F$1:$F$255)</f>
        <v>75</v>
      </c>
      <c r="X217" s="88">
        <f>LOOKUP(C217,武将属性排列!$C$1:$C$255,武将属性排列!$G$1:$G$255)</f>
        <v>19</v>
      </c>
      <c r="Y217" s="88">
        <f>LOOKUP(C217,武将属性排列!$C$1:$C$255,武将属性排列!$I$1:$I$255)</f>
        <v>67</v>
      </c>
      <c r="Z217" s="93">
        <f>LOOKUP(C217,武将属性排列!$C$1:$C$255,武将属性排列!$K$1:$K$255)</f>
        <v>0</v>
      </c>
      <c r="AA217" s="93">
        <f t="shared" si="156"/>
        <v>0</v>
      </c>
      <c r="AB217" s="88">
        <f>LOOKUP(C217,武将属性排列!$C$1:$C$255,武将属性排列!$O$1:$O$255)</f>
        <v>42</v>
      </c>
      <c r="AC217" s="94">
        <f t="shared" si="155"/>
        <v>266748</v>
      </c>
      <c r="AD217" s="94" t="str">
        <f t="shared" si="137"/>
        <v>411FC</v>
      </c>
      <c r="AE217" s="211"/>
      <c r="AF217" s="95">
        <f t="shared" si="157"/>
        <v>40</v>
      </c>
      <c r="AG217" s="99" t="str">
        <f t="shared" si="138"/>
        <v>16</v>
      </c>
      <c r="AH217" s="99" t="str">
        <f t="shared" si="139"/>
        <v>4B</v>
      </c>
      <c r="AI217" s="99" t="str">
        <f t="shared" si="140"/>
        <v>13</v>
      </c>
      <c r="AJ217" s="84" t="str">
        <f t="shared" si="141"/>
        <v>00</v>
      </c>
      <c r="AK217" s="99" t="str">
        <f t="shared" si="142"/>
        <v>43</v>
      </c>
      <c r="AL217" s="101" t="str">
        <f t="shared" si="143"/>
        <v>平军</v>
      </c>
      <c r="AM217" s="102" t="str">
        <f t="shared" si="144"/>
        <v>0</v>
      </c>
      <c r="AN217" s="99" t="str">
        <f t="shared" si="145"/>
        <v>0</v>
      </c>
      <c r="AO217" s="108">
        <f t="shared" si="146"/>
        <v>0</v>
      </c>
      <c r="AP217" s="108">
        <f t="shared" si="147"/>
        <v>4</v>
      </c>
      <c r="AQ217" s="109">
        <f t="shared" si="148"/>
        <v>0</v>
      </c>
      <c r="AR217" s="110" t="str">
        <f t="shared" si="149"/>
        <v>2A</v>
      </c>
      <c r="AS217" s="211"/>
      <c r="AT217" s="111" t="s">
        <v>397</v>
      </c>
      <c r="AU217" s="213"/>
      <c r="AV217" s="111">
        <v>0</v>
      </c>
      <c r="DD217" s="70" t="str">
        <f>LOOKUP(C217,全武将名字!$B$3:$B$257,全武将名字!$B$3:$B$257)</f>
        <v>胡廷瑞</v>
      </c>
      <c r="DE217" s="70">
        <f t="shared" si="150"/>
        <v>1</v>
      </c>
    </row>
    <row r="218" spans="1:109">
      <c r="A218" s="59" t="str">
        <f t="shared" si="130"/>
        <v>D6</v>
      </c>
      <c r="B218" s="19">
        <v>214</v>
      </c>
      <c r="C218" s="27" t="s">
        <v>910</v>
      </c>
      <c r="D218" s="67" t="str">
        <f t="shared" si="131"/>
        <v>21CE</v>
      </c>
      <c r="E218" s="67">
        <f t="shared" si="151"/>
        <v>8654</v>
      </c>
      <c r="F218" s="67" t="str">
        <f t="shared" si="132"/>
        <v>963E</v>
      </c>
      <c r="G218" s="67">
        <f t="shared" si="152"/>
        <v>38462</v>
      </c>
      <c r="H218" s="67" t="str">
        <f t="shared" si="133"/>
        <v>2632</v>
      </c>
      <c r="I218" s="67">
        <f t="shared" si="153"/>
        <v>9778</v>
      </c>
      <c r="J218" s="79">
        <v>5</v>
      </c>
      <c r="K218" s="84" t="str">
        <f t="shared" si="134"/>
        <v>3E</v>
      </c>
      <c r="L218" s="79">
        <f t="shared" si="154"/>
        <v>62</v>
      </c>
      <c r="M218" s="84" t="str">
        <f t="shared" si="135"/>
        <v>96</v>
      </c>
      <c r="N218" s="79">
        <f t="shared" si="136"/>
        <v>150.2421875</v>
      </c>
      <c r="O218" s="211"/>
      <c r="P218" s="85" t="str">
        <f>LOOKUP(C218,全武将名字!$B$3:$B$257,全武将名字!$H$3:$H$257)</f>
        <v>9B</v>
      </c>
      <c r="Q218" s="85">
        <f>LOOKUP(C218,全武将名字!$B$3:$B$257,全武将名字!$I$3:$I$257)</f>
        <v>72</v>
      </c>
      <c r="R218" s="85">
        <f>LOOKUP(C218,全武将名字!$B$3:$B$257,全武将名字!$J$3:$J$257)</f>
        <v>54</v>
      </c>
      <c r="S218" s="85">
        <f>LOOKUP(C218,全武将名字!$B$3:$B$257,全武将名字!$K$3:$K$257)</f>
        <v>56</v>
      </c>
      <c r="T218" s="79" t="s">
        <v>83</v>
      </c>
      <c r="U218" s="87" t="str">
        <f>LOOKUP(C218,武将属性排列!$C$1:$C$255,武将属性排列!$D$1:$D$255)</f>
        <v>在野</v>
      </c>
      <c r="V218" s="88">
        <f>LOOKUP(C218,武将属性排列!$C$1:$C$255,武将属性排列!$E$1:$E$255)</f>
        <v>37</v>
      </c>
      <c r="W218" s="88">
        <f>LOOKUP(C218,武将属性排列!$C$1:$C$255,武将属性排列!$F$1:$F$255)</f>
        <v>84</v>
      </c>
      <c r="X218" s="88">
        <f>LOOKUP(C218,武将属性排列!$C$1:$C$255,武将属性排列!$G$1:$G$255)</f>
        <v>17</v>
      </c>
      <c r="Y218" s="88">
        <f>LOOKUP(C218,武将属性排列!$C$1:$C$255,武将属性排列!$I$1:$I$255)</f>
        <v>66</v>
      </c>
      <c r="Z218" s="93">
        <f>LOOKUP(C218,武将属性排列!$C$1:$C$255,武将属性排列!$K$1:$K$255)</f>
        <v>0</v>
      </c>
      <c r="AA218" s="93">
        <f t="shared" si="156"/>
        <v>0</v>
      </c>
      <c r="AB218" s="88">
        <f>LOOKUP(C218,武将属性排列!$C$1:$C$255,武将属性排列!$O$1:$O$255)</f>
        <v>17</v>
      </c>
      <c r="AC218" s="94">
        <f t="shared" si="155"/>
        <v>266756</v>
      </c>
      <c r="AD218" s="94" t="str">
        <f t="shared" si="137"/>
        <v>41204</v>
      </c>
      <c r="AE218" s="211"/>
      <c r="AF218" s="95">
        <f t="shared" si="157"/>
        <v>40</v>
      </c>
      <c r="AG218" s="99" t="str">
        <f t="shared" si="138"/>
        <v>25</v>
      </c>
      <c r="AH218" s="99" t="str">
        <f t="shared" si="139"/>
        <v>54</v>
      </c>
      <c r="AI218" s="99" t="str">
        <f t="shared" si="140"/>
        <v>11</v>
      </c>
      <c r="AJ218" s="84" t="str">
        <f t="shared" si="141"/>
        <v>00</v>
      </c>
      <c r="AK218" s="99" t="str">
        <f t="shared" si="142"/>
        <v>42</v>
      </c>
      <c r="AL218" s="101" t="str">
        <f t="shared" si="143"/>
        <v>平军</v>
      </c>
      <c r="AM218" s="102" t="str">
        <f t="shared" si="144"/>
        <v>0</v>
      </c>
      <c r="AN218" s="99" t="str">
        <f t="shared" si="145"/>
        <v>0</v>
      </c>
      <c r="AO218" s="108">
        <f t="shared" si="146"/>
        <v>0</v>
      </c>
      <c r="AP218" s="108">
        <f t="shared" si="147"/>
        <v>4</v>
      </c>
      <c r="AQ218" s="109">
        <f t="shared" si="148"/>
        <v>0</v>
      </c>
      <c r="AR218" s="110" t="str">
        <f t="shared" si="149"/>
        <v>11</v>
      </c>
      <c r="AS218" s="211"/>
      <c r="AT218" s="111" t="s">
        <v>397</v>
      </c>
      <c r="AU218" s="213"/>
      <c r="AV218" s="111">
        <v>14</v>
      </c>
      <c r="DD218" s="70" t="str">
        <f>LOOKUP(C218,全武将名字!$B$3:$B$257,全武将名字!$B$3:$B$257)</f>
        <v>吴师道</v>
      </c>
      <c r="DE218" s="70">
        <f t="shared" si="150"/>
        <v>1</v>
      </c>
    </row>
    <row r="219" spans="1:109">
      <c r="A219" s="59" t="str">
        <f t="shared" si="130"/>
        <v>D7</v>
      </c>
      <c r="B219" s="19">
        <v>215</v>
      </c>
      <c r="C219" s="27" t="s">
        <v>124</v>
      </c>
      <c r="D219" s="67" t="str">
        <f t="shared" si="131"/>
        <v>21D0</v>
      </c>
      <c r="E219" s="67">
        <f t="shared" si="151"/>
        <v>8656</v>
      </c>
      <c r="F219" s="67" t="str">
        <f t="shared" si="132"/>
        <v>9643</v>
      </c>
      <c r="G219" s="67">
        <f t="shared" si="152"/>
        <v>38467</v>
      </c>
      <c r="H219" s="67" t="str">
        <f t="shared" si="133"/>
        <v>2637</v>
      </c>
      <c r="I219" s="67">
        <f t="shared" si="153"/>
        <v>9783</v>
      </c>
      <c r="J219" s="79">
        <v>5</v>
      </c>
      <c r="K219" s="84" t="str">
        <f t="shared" si="134"/>
        <v>43</v>
      </c>
      <c r="L219" s="79">
        <f t="shared" si="154"/>
        <v>67</v>
      </c>
      <c r="M219" s="84" t="str">
        <f t="shared" si="135"/>
        <v>96</v>
      </c>
      <c r="N219" s="79">
        <f t="shared" si="136"/>
        <v>150.26171875</v>
      </c>
      <c r="O219" s="211"/>
      <c r="P219" s="85" t="str">
        <f>LOOKUP(C219,全武将名字!$B$3:$B$257,全武将名字!$H$3:$H$257)</f>
        <v>FD</v>
      </c>
      <c r="Q219" s="85">
        <f>LOOKUP(C219,全武将名字!$B$3:$B$257,全武将名字!$I$3:$I$257)</f>
        <v>50</v>
      </c>
      <c r="R219" s="85">
        <f>LOOKUP(C219,全武将名字!$B$3:$B$257,全武将名字!$J$3:$J$257)</f>
        <v>58</v>
      </c>
      <c r="S219" s="85" t="str">
        <f>LOOKUP(C219,全武将名字!$B$3:$B$257,全武将名字!$K$3:$K$257)</f>
        <v>5A</v>
      </c>
      <c r="T219" s="79" t="s">
        <v>83</v>
      </c>
      <c r="U219" s="87" t="str">
        <f>LOOKUP(C219,武将属性排列!$C$1:$C$255,武将属性排列!$D$1:$D$255)</f>
        <v>在野</v>
      </c>
      <c r="V219" s="88">
        <f>LOOKUP(C219,武将属性排列!$C$1:$C$255,武将属性排列!$E$1:$E$255)</f>
        <v>99</v>
      </c>
      <c r="W219" s="88">
        <f>LOOKUP(C219,武将属性排列!$C$1:$C$255,武将属性排列!$F$1:$F$255)</f>
        <v>85</v>
      </c>
      <c r="X219" s="88">
        <f>LOOKUP(C219,武将属性排列!$C$1:$C$255,武将属性排列!$G$1:$G$255)</f>
        <v>99</v>
      </c>
      <c r="Y219" s="88">
        <f>LOOKUP(C219,武将属性排列!$C$1:$C$255,武将属性排列!$I$1:$I$255)</f>
        <v>66</v>
      </c>
      <c r="Z219" s="93">
        <f>LOOKUP(C219,武将属性排列!$C$1:$C$255,武将属性排列!$K$1:$K$255)</f>
        <v>2</v>
      </c>
      <c r="AA219" s="93">
        <f t="shared" si="156"/>
        <v>0</v>
      </c>
      <c r="AB219" s="88">
        <f>LOOKUP(C219,武将属性排列!$C$1:$C$255,武将属性排列!$O$1:$O$255)</f>
        <v>10</v>
      </c>
      <c r="AC219" s="94">
        <f t="shared" si="155"/>
        <v>266764</v>
      </c>
      <c r="AD219" s="94" t="str">
        <f t="shared" si="137"/>
        <v>4120C</v>
      </c>
      <c r="AE219" s="211"/>
      <c r="AF219" s="95">
        <f t="shared" si="157"/>
        <v>40</v>
      </c>
      <c r="AG219" s="99" t="str">
        <f t="shared" si="138"/>
        <v>63</v>
      </c>
      <c r="AH219" s="99" t="str">
        <f t="shared" si="139"/>
        <v>55</v>
      </c>
      <c r="AI219" s="99" t="str">
        <f t="shared" si="140"/>
        <v>63</v>
      </c>
      <c r="AJ219" s="84" t="str">
        <f t="shared" si="141"/>
        <v>00</v>
      </c>
      <c r="AK219" s="99" t="str">
        <f t="shared" si="142"/>
        <v>42</v>
      </c>
      <c r="AL219" s="101" t="str">
        <f t="shared" si="143"/>
        <v>山军</v>
      </c>
      <c r="AM219" s="102">
        <f t="shared" si="144"/>
        <v>2</v>
      </c>
      <c r="AN219" s="99" t="str">
        <f t="shared" si="145"/>
        <v>0</v>
      </c>
      <c r="AO219" s="108">
        <f t="shared" si="146"/>
        <v>0</v>
      </c>
      <c r="AP219" s="108">
        <f t="shared" si="147"/>
        <v>4</v>
      </c>
      <c r="AQ219" s="109">
        <f t="shared" si="148"/>
        <v>0</v>
      </c>
      <c r="AR219" s="110" t="str">
        <f t="shared" si="149"/>
        <v>0A</v>
      </c>
      <c r="AS219" s="211"/>
      <c r="AT219" s="111" t="s">
        <v>397</v>
      </c>
      <c r="AU219" s="213"/>
      <c r="AV219" s="111">
        <v>28</v>
      </c>
      <c r="DD219" s="70" t="str">
        <f>LOOKUP(C219,全武将名字!$B$3:$B$257,全武将名字!$B$3:$B$257)</f>
        <v>张三丰</v>
      </c>
      <c r="DE219" s="70">
        <f t="shared" si="150"/>
        <v>1</v>
      </c>
    </row>
    <row r="220" spans="1:109">
      <c r="A220" s="59" t="str">
        <f t="shared" si="130"/>
        <v>D8</v>
      </c>
      <c r="B220" s="19">
        <v>216</v>
      </c>
      <c r="C220" s="19" t="s">
        <v>979</v>
      </c>
      <c r="D220" s="67" t="str">
        <f t="shared" si="131"/>
        <v>21D2</v>
      </c>
      <c r="E220" s="67">
        <f t="shared" si="151"/>
        <v>8658</v>
      </c>
      <c r="F220" s="67" t="str">
        <f t="shared" si="132"/>
        <v>9648</v>
      </c>
      <c r="G220" s="67">
        <f t="shared" si="152"/>
        <v>38472</v>
      </c>
      <c r="H220" s="67" t="str">
        <f t="shared" si="133"/>
        <v>263C</v>
      </c>
      <c r="I220" s="67">
        <f t="shared" si="153"/>
        <v>9788</v>
      </c>
      <c r="J220" s="79">
        <v>5</v>
      </c>
      <c r="K220" s="84" t="str">
        <f t="shared" si="134"/>
        <v>48</v>
      </c>
      <c r="L220" s="79">
        <f t="shared" si="154"/>
        <v>72</v>
      </c>
      <c r="M220" s="84" t="str">
        <f t="shared" si="135"/>
        <v>96</v>
      </c>
      <c r="N220" s="79">
        <f t="shared" si="136"/>
        <v>150.28125</v>
      </c>
      <c r="O220" s="211"/>
      <c r="P220" s="85" t="str">
        <f>LOOKUP(C220,全武将名字!$B$3:$B$257,全武将名字!$H$3:$H$257)</f>
        <v>EF</v>
      </c>
      <c r="Q220" s="85">
        <f>LOOKUP(C220,全武将名字!$B$3:$B$257,全武将名字!$I$3:$I$257)</f>
        <v>50</v>
      </c>
      <c r="R220" s="85">
        <f>LOOKUP(C220,全武将名字!$B$3:$B$257,全武将名字!$J$3:$J$257)</f>
        <v>72</v>
      </c>
      <c r="S220" s="85">
        <f>LOOKUP(C220,全武将名字!$B$3:$B$257,全武将名字!$K$3:$K$257)</f>
        <v>54</v>
      </c>
      <c r="T220" s="79" t="s">
        <v>83</v>
      </c>
      <c r="U220" s="87" t="str">
        <f>LOOKUP(C220,武将属性排列!$C$1:$C$255,武将属性排列!$D$1:$D$255)</f>
        <v>在野</v>
      </c>
      <c r="V220" s="88">
        <f>LOOKUP(C220,武将属性排列!$C$1:$C$255,武将属性排列!$E$1:$E$255)</f>
        <v>32</v>
      </c>
      <c r="W220" s="88">
        <f>LOOKUP(C220,武将属性排列!$C$1:$C$255,武将属性排列!$F$1:$F$255)</f>
        <v>94</v>
      </c>
      <c r="X220" s="88">
        <f>LOOKUP(C220,武将属性排列!$C$1:$C$255,武将属性排列!$G$1:$G$255)</f>
        <v>19</v>
      </c>
      <c r="Y220" s="88">
        <f>LOOKUP(C220,武将属性排列!$C$1:$C$255,武将属性排列!$I$1:$I$255)</f>
        <v>66</v>
      </c>
      <c r="Z220" s="93">
        <f>LOOKUP(C220,武将属性排列!$C$1:$C$255,武将属性排列!$K$1:$K$255)</f>
        <v>0</v>
      </c>
      <c r="AA220" s="93">
        <f t="shared" si="156"/>
        <v>0</v>
      </c>
      <c r="AB220" s="88">
        <f>LOOKUP(C220,武将属性排列!$C$1:$C$255,武将属性排列!$O$1:$O$255)</f>
        <v>51</v>
      </c>
      <c r="AC220" s="94">
        <f t="shared" si="155"/>
        <v>266772</v>
      </c>
      <c r="AD220" s="94" t="str">
        <f t="shared" si="137"/>
        <v>41214</v>
      </c>
      <c r="AE220" s="211"/>
      <c r="AF220" s="95">
        <f t="shared" si="157"/>
        <v>40</v>
      </c>
      <c r="AG220" s="99" t="str">
        <f t="shared" si="138"/>
        <v>20</v>
      </c>
      <c r="AH220" s="99" t="str">
        <f t="shared" si="139"/>
        <v>5E</v>
      </c>
      <c r="AI220" s="99" t="str">
        <f t="shared" si="140"/>
        <v>13</v>
      </c>
      <c r="AJ220" s="84" t="str">
        <f t="shared" si="141"/>
        <v>00</v>
      </c>
      <c r="AK220" s="99" t="str">
        <f t="shared" si="142"/>
        <v>42</v>
      </c>
      <c r="AL220" s="101" t="str">
        <f t="shared" si="143"/>
        <v>平军</v>
      </c>
      <c r="AM220" s="102" t="str">
        <f t="shared" si="144"/>
        <v>0</v>
      </c>
      <c r="AN220" s="99" t="str">
        <f t="shared" si="145"/>
        <v>0</v>
      </c>
      <c r="AO220" s="108">
        <f t="shared" si="146"/>
        <v>0</v>
      </c>
      <c r="AP220" s="108">
        <f t="shared" si="147"/>
        <v>4</v>
      </c>
      <c r="AQ220" s="109">
        <f t="shared" si="148"/>
        <v>0</v>
      </c>
      <c r="AR220" s="110" t="str">
        <f t="shared" si="149"/>
        <v>33</v>
      </c>
      <c r="AS220" s="211"/>
      <c r="AT220" s="111" t="s">
        <v>401</v>
      </c>
      <c r="AU220" s="213"/>
      <c r="AV220" s="111">
        <v>0</v>
      </c>
      <c r="DD220" s="70" t="str">
        <f>LOOKUP(C220,全武将名字!$B$3:$B$257,全武将名字!$B$3:$B$257)</f>
        <v>朱文正</v>
      </c>
      <c r="DE220" s="70">
        <f t="shared" si="150"/>
        <v>1</v>
      </c>
    </row>
    <row r="221" spans="1:109">
      <c r="A221" s="59" t="str">
        <f t="shared" si="130"/>
        <v>D9</v>
      </c>
      <c r="B221" s="19">
        <v>217</v>
      </c>
      <c r="C221" s="19" t="s">
        <v>865</v>
      </c>
      <c r="D221" s="67" t="str">
        <f t="shared" si="131"/>
        <v>21D4</v>
      </c>
      <c r="E221" s="67">
        <f t="shared" si="151"/>
        <v>8660</v>
      </c>
      <c r="F221" s="67" t="str">
        <f t="shared" si="132"/>
        <v>964D</v>
      </c>
      <c r="G221" s="67">
        <f t="shared" si="152"/>
        <v>38477</v>
      </c>
      <c r="H221" s="67" t="str">
        <f t="shared" si="133"/>
        <v>2641</v>
      </c>
      <c r="I221" s="67">
        <f t="shared" si="153"/>
        <v>9793</v>
      </c>
      <c r="J221" s="79">
        <v>5</v>
      </c>
      <c r="K221" s="84" t="str">
        <f t="shared" si="134"/>
        <v>4D</v>
      </c>
      <c r="L221" s="79">
        <f t="shared" si="154"/>
        <v>77</v>
      </c>
      <c r="M221" s="84" t="str">
        <f t="shared" si="135"/>
        <v>96</v>
      </c>
      <c r="N221" s="79">
        <f t="shared" si="136"/>
        <v>150.30078125</v>
      </c>
      <c r="O221" s="211"/>
      <c r="P221" s="85">
        <f>LOOKUP(C221,全武将名字!$B$3:$B$257,全武将名字!$H$3:$H$257)</f>
        <v>94</v>
      </c>
      <c r="Q221" s="85" t="str">
        <f>LOOKUP(C221,全武将名字!$B$3:$B$257,全武将名字!$I$3:$I$257)</f>
        <v>5A</v>
      </c>
      <c r="R221" s="85">
        <f>LOOKUP(C221,全武将名字!$B$3:$B$257,全武将名字!$J$3:$J$257)</f>
        <v>78</v>
      </c>
      <c r="S221" s="85" t="str">
        <f>LOOKUP(C221,全武将名字!$B$3:$B$257,全武将名字!$K$3:$K$257)</f>
        <v>7A</v>
      </c>
      <c r="T221" s="79" t="s">
        <v>83</v>
      </c>
      <c r="U221" s="87" t="str">
        <f>LOOKUP(C221,武将属性排列!$C$1:$C$255,武将属性排列!$D$1:$D$255)</f>
        <v>在野</v>
      </c>
      <c r="V221" s="88">
        <f>LOOKUP(C221,武将属性排列!$C$1:$C$255,武将属性排列!$E$1:$E$255)</f>
        <v>76</v>
      </c>
      <c r="W221" s="88">
        <f>LOOKUP(C221,武将属性排列!$C$1:$C$255,武将属性排列!$F$1:$F$255)</f>
        <v>72</v>
      </c>
      <c r="X221" s="88">
        <f>LOOKUP(C221,武将属性排列!$C$1:$C$255,武将属性排列!$G$1:$G$255)</f>
        <v>70</v>
      </c>
      <c r="Y221" s="88">
        <f>LOOKUP(C221,武将属性排列!$C$1:$C$255,武将属性排列!$I$1:$I$255)</f>
        <v>65</v>
      </c>
      <c r="Z221" s="93">
        <f>LOOKUP(C221,武将属性排列!$C$1:$C$255,武将属性排列!$K$1:$K$255)</f>
        <v>1</v>
      </c>
      <c r="AA221" s="93">
        <f t="shared" si="156"/>
        <v>0</v>
      </c>
      <c r="AB221" s="88">
        <f>LOOKUP(C221,武将属性排列!$C$1:$C$255,武将属性排列!$O$1:$O$255)</f>
        <v>59</v>
      </c>
      <c r="AC221" s="94">
        <f t="shared" si="155"/>
        <v>266780</v>
      </c>
      <c r="AD221" s="94" t="str">
        <f t="shared" si="137"/>
        <v>4121C</v>
      </c>
      <c r="AE221" s="211"/>
      <c r="AF221" s="95">
        <f t="shared" si="157"/>
        <v>40</v>
      </c>
      <c r="AG221" s="99" t="str">
        <f t="shared" si="138"/>
        <v>4C</v>
      </c>
      <c r="AH221" s="99" t="str">
        <f t="shared" si="139"/>
        <v>48</v>
      </c>
      <c r="AI221" s="99" t="str">
        <f t="shared" si="140"/>
        <v>46</v>
      </c>
      <c r="AJ221" s="84" t="str">
        <f t="shared" si="141"/>
        <v>00</v>
      </c>
      <c r="AK221" s="99" t="str">
        <f t="shared" si="142"/>
        <v>41</v>
      </c>
      <c r="AL221" s="101" t="str">
        <f t="shared" si="143"/>
        <v>水军</v>
      </c>
      <c r="AM221" s="102">
        <f t="shared" si="144"/>
        <v>1</v>
      </c>
      <c r="AN221" s="99" t="str">
        <f t="shared" si="145"/>
        <v>0</v>
      </c>
      <c r="AO221" s="108">
        <f t="shared" si="146"/>
        <v>0</v>
      </c>
      <c r="AP221" s="108">
        <f t="shared" si="147"/>
        <v>4</v>
      </c>
      <c r="AQ221" s="109">
        <f t="shared" si="148"/>
        <v>0</v>
      </c>
      <c r="AR221" s="110" t="str">
        <f t="shared" si="149"/>
        <v>3B</v>
      </c>
      <c r="AS221" s="211"/>
      <c r="AT221" s="111" t="s">
        <v>401</v>
      </c>
      <c r="AU221" s="213"/>
      <c r="AV221" s="111">
        <v>14</v>
      </c>
      <c r="DD221" s="70" t="str">
        <f>LOOKUP(C221,全武将名字!$B$3:$B$257,全武将名字!$B$3:$B$257)</f>
        <v>梅思祖</v>
      </c>
      <c r="DE221" s="70">
        <f t="shared" si="150"/>
        <v>1</v>
      </c>
    </row>
    <row r="222" spans="1:109">
      <c r="A222" s="59" t="str">
        <f t="shared" si="130"/>
        <v>DA</v>
      </c>
      <c r="B222" s="19">
        <v>218</v>
      </c>
      <c r="C222" s="19" t="s">
        <v>934</v>
      </c>
      <c r="D222" s="67" t="str">
        <f t="shared" si="131"/>
        <v>21D6</v>
      </c>
      <c r="E222" s="67">
        <f t="shared" si="151"/>
        <v>8662</v>
      </c>
      <c r="F222" s="67" t="str">
        <f t="shared" si="132"/>
        <v>9652</v>
      </c>
      <c r="G222" s="67">
        <f t="shared" si="152"/>
        <v>38482</v>
      </c>
      <c r="H222" s="67" t="str">
        <f t="shared" si="133"/>
        <v>2646</v>
      </c>
      <c r="I222" s="67">
        <f t="shared" si="153"/>
        <v>9798</v>
      </c>
      <c r="J222" s="79">
        <v>5</v>
      </c>
      <c r="K222" s="84" t="str">
        <f t="shared" si="134"/>
        <v>52</v>
      </c>
      <c r="L222" s="79">
        <f t="shared" si="154"/>
        <v>82</v>
      </c>
      <c r="M222" s="84" t="str">
        <f t="shared" si="135"/>
        <v>96</v>
      </c>
      <c r="N222" s="79">
        <f t="shared" si="136"/>
        <v>150.3203125</v>
      </c>
      <c r="O222" s="211"/>
      <c r="P222" s="85" t="str">
        <f>LOOKUP(C222,全武将名字!$B$3:$B$257,全武将名字!$H$3:$H$257)</f>
        <v>9E</v>
      </c>
      <c r="Q222" s="85">
        <f>LOOKUP(C222,全武将名字!$B$3:$B$257,全武将名字!$I$3:$I$257)</f>
        <v>74</v>
      </c>
      <c r="R222" s="85">
        <f>LOOKUP(C222,全武将名字!$B$3:$B$257,全武将名字!$J$3:$J$257)</f>
        <v>76</v>
      </c>
      <c r="S222" s="85" t="str">
        <f>LOOKUP(C222,全武将名字!$B$3:$B$257,全武将名字!$K$3:$K$257)</f>
        <v>FF</v>
      </c>
      <c r="T222" s="79" t="s">
        <v>83</v>
      </c>
      <c r="U222" s="87" t="str">
        <f>LOOKUP(C222,武将属性排列!$C$1:$C$255,武将属性排列!$D$1:$D$255)</f>
        <v>在野</v>
      </c>
      <c r="V222" s="88">
        <f>LOOKUP(C222,武将属性排列!$C$1:$C$255,武将属性排列!$E$1:$E$255)</f>
        <v>64</v>
      </c>
      <c r="W222" s="88">
        <f>LOOKUP(C222,武将属性排列!$C$1:$C$255,武将属性排列!$F$1:$F$255)</f>
        <v>16</v>
      </c>
      <c r="X222" s="88">
        <f>LOOKUP(C222,武将属性排列!$C$1:$C$255,武将属性排列!$G$1:$G$255)</f>
        <v>13</v>
      </c>
      <c r="Y222" s="88">
        <f>LOOKUP(C222,武将属性排列!$C$1:$C$255,武将属性排列!$I$1:$I$255)</f>
        <v>65</v>
      </c>
      <c r="Z222" s="93">
        <f>LOOKUP(C222,武将属性排列!$C$1:$C$255,武将属性排列!$K$1:$K$255)</f>
        <v>0</v>
      </c>
      <c r="AA222" s="93">
        <f t="shared" si="156"/>
        <v>0</v>
      </c>
      <c r="AB222" s="88">
        <f>LOOKUP(C222,武将属性排列!$C$1:$C$255,武将属性排列!$O$1:$O$255)</f>
        <v>90</v>
      </c>
      <c r="AC222" s="94">
        <f t="shared" si="155"/>
        <v>266788</v>
      </c>
      <c r="AD222" s="94" t="str">
        <f t="shared" si="137"/>
        <v>41224</v>
      </c>
      <c r="AE222" s="211"/>
      <c r="AF222" s="95">
        <f t="shared" si="157"/>
        <v>40</v>
      </c>
      <c r="AG222" s="99" t="str">
        <f t="shared" si="138"/>
        <v>40</v>
      </c>
      <c r="AH222" s="99" t="str">
        <f t="shared" si="139"/>
        <v>10</v>
      </c>
      <c r="AI222" s="99" t="str">
        <f t="shared" si="140"/>
        <v>0D</v>
      </c>
      <c r="AJ222" s="84" t="str">
        <f t="shared" si="141"/>
        <v>00</v>
      </c>
      <c r="AK222" s="99" t="str">
        <f t="shared" si="142"/>
        <v>41</v>
      </c>
      <c r="AL222" s="101" t="str">
        <f t="shared" si="143"/>
        <v>平军</v>
      </c>
      <c r="AM222" s="102" t="str">
        <f t="shared" si="144"/>
        <v>0</v>
      </c>
      <c r="AN222" s="99" t="str">
        <f t="shared" si="145"/>
        <v>0</v>
      </c>
      <c r="AO222" s="108">
        <f t="shared" si="146"/>
        <v>0</v>
      </c>
      <c r="AP222" s="108">
        <f t="shared" si="147"/>
        <v>4</v>
      </c>
      <c r="AQ222" s="109">
        <f t="shared" si="148"/>
        <v>0</v>
      </c>
      <c r="AR222" s="110" t="str">
        <f t="shared" si="149"/>
        <v>5A</v>
      </c>
      <c r="AS222" s="211"/>
      <c r="AT222" s="111" t="s">
        <v>401</v>
      </c>
      <c r="AU222" s="213"/>
      <c r="AV222" s="111">
        <v>28</v>
      </c>
      <c r="DD222" s="70" t="str">
        <f>LOOKUP(C222,全武将名字!$B$3:$B$257,全武将名字!$B$3:$B$257)</f>
        <v>叶琛</v>
      </c>
      <c r="DE222" s="70">
        <f t="shared" si="150"/>
        <v>1</v>
      </c>
    </row>
    <row r="223" spans="1:109">
      <c r="A223" s="59" t="str">
        <f t="shared" si="130"/>
        <v>DB</v>
      </c>
      <c r="B223" s="19">
        <v>219</v>
      </c>
      <c r="C223" s="19" t="s">
        <v>888</v>
      </c>
      <c r="D223" s="67" t="str">
        <f t="shared" si="131"/>
        <v>21D8</v>
      </c>
      <c r="E223" s="67">
        <f t="shared" si="151"/>
        <v>8664</v>
      </c>
      <c r="F223" s="67" t="str">
        <f t="shared" si="132"/>
        <v>9657</v>
      </c>
      <c r="G223" s="67">
        <f t="shared" si="152"/>
        <v>38487</v>
      </c>
      <c r="H223" s="67" t="str">
        <f t="shared" si="133"/>
        <v>264B</v>
      </c>
      <c r="I223" s="67">
        <f t="shared" si="153"/>
        <v>9803</v>
      </c>
      <c r="J223" s="79">
        <v>5</v>
      </c>
      <c r="K223" s="84" t="str">
        <f t="shared" si="134"/>
        <v>57</v>
      </c>
      <c r="L223" s="79">
        <f t="shared" si="154"/>
        <v>87</v>
      </c>
      <c r="M223" s="84" t="str">
        <f t="shared" si="135"/>
        <v>96</v>
      </c>
      <c r="N223" s="79">
        <f t="shared" si="136"/>
        <v>150.33984375</v>
      </c>
      <c r="O223" s="211"/>
      <c r="P223" s="85">
        <f>LOOKUP(C223,全武将名字!$B$3:$B$257,全武将名字!$H$3:$H$257)</f>
        <v>99</v>
      </c>
      <c r="Q223" s="85">
        <f>LOOKUP(C223,全武将名字!$B$3:$B$257,全武将名字!$I$3:$I$257)</f>
        <v>50</v>
      </c>
      <c r="R223" s="85">
        <f>LOOKUP(C223,全武将名字!$B$3:$B$257,全武将名字!$J$3:$J$257)</f>
        <v>52</v>
      </c>
      <c r="S223" s="85">
        <f>LOOKUP(C223,全武将名字!$B$3:$B$257,全武将名字!$K$3:$K$257)</f>
        <v>70</v>
      </c>
      <c r="T223" s="79" t="s">
        <v>83</v>
      </c>
      <c r="U223" s="87" t="str">
        <f>LOOKUP(C223,武将属性排列!$C$1:$C$255,武将属性排列!$D$1:$D$255)</f>
        <v>在野</v>
      </c>
      <c r="V223" s="88">
        <f>LOOKUP(C223,武将属性排列!$C$1:$C$255,武将属性排列!$E$1:$E$255)</f>
        <v>67</v>
      </c>
      <c r="W223" s="88">
        <f>LOOKUP(C223,武将属性排列!$C$1:$C$255,武将属性排列!$F$1:$F$255)</f>
        <v>97</v>
      </c>
      <c r="X223" s="88">
        <f>LOOKUP(C223,武将属性排列!$C$1:$C$255,武将属性排列!$G$1:$G$255)</f>
        <v>30</v>
      </c>
      <c r="Y223" s="88">
        <f>LOOKUP(C223,武将属性排列!$C$1:$C$255,武将属性排列!$I$1:$I$255)</f>
        <v>65</v>
      </c>
      <c r="Z223" s="93">
        <f>LOOKUP(C223,武将属性排列!$C$1:$C$255,武将属性排列!$K$1:$K$255)</f>
        <v>0</v>
      </c>
      <c r="AA223" s="93">
        <f t="shared" si="156"/>
        <v>0</v>
      </c>
      <c r="AB223" s="88">
        <f>LOOKUP(C223,武将属性排列!$C$1:$C$255,武将属性排列!$O$1:$O$255)</f>
        <v>63</v>
      </c>
      <c r="AC223" s="94">
        <f t="shared" si="155"/>
        <v>266796</v>
      </c>
      <c r="AD223" s="94" t="str">
        <f t="shared" si="137"/>
        <v>4122C</v>
      </c>
      <c r="AE223" s="211"/>
      <c r="AF223" s="95">
        <f t="shared" si="157"/>
        <v>40</v>
      </c>
      <c r="AG223" s="99" t="str">
        <f t="shared" si="138"/>
        <v>43</v>
      </c>
      <c r="AH223" s="99" t="str">
        <f t="shared" si="139"/>
        <v>61</v>
      </c>
      <c r="AI223" s="99" t="str">
        <f t="shared" si="140"/>
        <v>1E</v>
      </c>
      <c r="AJ223" s="84" t="str">
        <f t="shared" si="141"/>
        <v>00</v>
      </c>
      <c r="AK223" s="99" t="str">
        <f t="shared" si="142"/>
        <v>41</v>
      </c>
      <c r="AL223" s="101" t="str">
        <f t="shared" si="143"/>
        <v>平军</v>
      </c>
      <c r="AM223" s="102" t="str">
        <f t="shared" si="144"/>
        <v>0</v>
      </c>
      <c r="AN223" s="99" t="str">
        <f t="shared" si="145"/>
        <v>0</v>
      </c>
      <c r="AO223" s="108">
        <f t="shared" si="146"/>
        <v>0</v>
      </c>
      <c r="AP223" s="108">
        <f t="shared" si="147"/>
        <v>4</v>
      </c>
      <c r="AQ223" s="109">
        <f t="shared" si="148"/>
        <v>0</v>
      </c>
      <c r="AR223" s="110" t="str">
        <f t="shared" si="149"/>
        <v>3F</v>
      </c>
      <c r="AS223" s="211"/>
      <c r="AT223" s="111" t="s">
        <v>405</v>
      </c>
      <c r="AU223" s="213"/>
      <c r="AV223" s="111">
        <v>0</v>
      </c>
      <c r="DD223" s="70" t="str">
        <f>LOOKUP(C223,全武将名字!$B$3:$B$257,全武将名字!$B$3:$B$257)</f>
        <v>施耐庵</v>
      </c>
      <c r="DE223" s="70">
        <f t="shared" si="150"/>
        <v>1</v>
      </c>
    </row>
    <row r="224" spans="1:109">
      <c r="A224" s="59" t="str">
        <f t="shared" si="130"/>
        <v>DC</v>
      </c>
      <c r="B224" s="19">
        <v>220</v>
      </c>
      <c r="C224" s="19" t="s">
        <v>980</v>
      </c>
      <c r="D224" s="67" t="str">
        <f t="shared" si="131"/>
        <v>21DA</v>
      </c>
      <c r="E224" s="67">
        <f t="shared" si="151"/>
        <v>8666</v>
      </c>
      <c r="F224" s="67" t="str">
        <f t="shared" si="132"/>
        <v>965C</v>
      </c>
      <c r="G224" s="67">
        <f t="shared" si="152"/>
        <v>38492</v>
      </c>
      <c r="H224" s="67" t="str">
        <f t="shared" si="133"/>
        <v>2650</v>
      </c>
      <c r="I224" s="67">
        <f t="shared" si="153"/>
        <v>9808</v>
      </c>
      <c r="J224" s="79">
        <v>5</v>
      </c>
      <c r="K224" s="84" t="str">
        <f t="shared" si="134"/>
        <v>5C</v>
      </c>
      <c r="L224" s="79">
        <f t="shared" si="154"/>
        <v>92</v>
      </c>
      <c r="M224" s="84" t="str">
        <f t="shared" si="135"/>
        <v>96</v>
      </c>
      <c r="N224" s="79">
        <f t="shared" si="136"/>
        <v>150.359375</v>
      </c>
      <c r="O224" s="211"/>
      <c r="P224" s="85" t="str">
        <f>LOOKUP(C224,全武将名字!$B$3:$B$257,全武将名字!$H$3:$H$257)</f>
        <v>EF</v>
      </c>
      <c r="Q224" s="85">
        <f>LOOKUP(C224,全武将名字!$B$3:$B$257,全武将名字!$I$3:$I$257)</f>
        <v>50</v>
      </c>
      <c r="R224" s="85">
        <f>LOOKUP(C224,全武将名字!$B$3:$B$257,全武将名字!$J$3:$J$257)</f>
        <v>56</v>
      </c>
      <c r="S224" s="85">
        <f>LOOKUP(C224,全武将名字!$B$3:$B$257,全武将名字!$K$3:$K$257)</f>
        <v>74</v>
      </c>
      <c r="T224" s="79" t="s">
        <v>83</v>
      </c>
      <c r="U224" s="87" t="str">
        <f>LOOKUP(C224,武将属性排列!$C$1:$C$255,武将属性排列!$D$1:$D$255)</f>
        <v>在野</v>
      </c>
      <c r="V224" s="88">
        <f>LOOKUP(C224,武将属性排列!$C$1:$C$255,武将属性排列!$E$1:$E$255)</f>
        <v>92</v>
      </c>
      <c r="W224" s="88">
        <f>LOOKUP(C224,武将属性排列!$C$1:$C$255,武将属性排列!$F$1:$F$255)</f>
        <v>60</v>
      </c>
      <c r="X224" s="88">
        <f>LOOKUP(C224,武将属性排列!$C$1:$C$255,武将属性排列!$G$1:$G$255)</f>
        <v>99</v>
      </c>
      <c r="Y224" s="88">
        <f>LOOKUP(C224,武将属性排列!$C$1:$C$255,武将属性排列!$I$1:$I$255)</f>
        <v>65</v>
      </c>
      <c r="Z224" s="93">
        <f>LOOKUP(C224,武将属性排列!$C$1:$C$255,武将属性排列!$K$1:$K$255)</f>
        <v>0</v>
      </c>
      <c r="AA224" s="93">
        <f t="shared" si="156"/>
        <v>0</v>
      </c>
      <c r="AB224" s="88">
        <f>LOOKUP(C224,武将属性排列!$C$1:$C$255,武将属性排列!$O$1:$O$255)</f>
        <v>30</v>
      </c>
      <c r="AC224" s="94">
        <f t="shared" si="155"/>
        <v>266804</v>
      </c>
      <c r="AD224" s="94" t="str">
        <f t="shared" si="137"/>
        <v>41234</v>
      </c>
      <c r="AE224" s="211"/>
      <c r="AF224" s="95">
        <f t="shared" si="157"/>
        <v>40</v>
      </c>
      <c r="AG224" s="99" t="str">
        <f t="shared" si="138"/>
        <v>5C</v>
      </c>
      <c r="AH224" s="99" t="str">
        <f t="shared" si="139"/>
        <v>3C</v>
      </c>
      <c r="AI224" s="99" t="str">
        <f t="shared" si="140"/>
        <v>63</v>
      </c>
      <c r="AJ224" s="84" t="str">
        <f t="shared" si="141"/>
        <v>00</v>
      </c>
      <c r="AK224" s="99" t="str">
        <f t="shared" si="142"/>
        <v>41</v>
      </c>
      <c r="AL224" s="101" t="str">
        <f t="shared" si="143"/>
        <v>平军</v>
      </c>
      <c r="AM224" s="102" t="str">
        <f t="shared" si="144"/>
        <v>0</v>
      </c>
      <c r="AN224" s="99" t="str">
        <f t="shared" si="145"/>
        <v>0</v>
      </c>
      <c r="AO224" s="108">
        <f t="shared" si="146"/>
        <v>0</v>
      </c>
      <c r="AP224" s="108">
        <f t="shared" si="147"/>
        <v>4</v>
      </c>
      <c r="AQ224" s="109">
        <f t="shared" si="148"/>
        <v>0</v>
      </c>
      <c r="AR224" s="110" t="str">
        <f t="shared" si="149"/>
        <v>1E</v>
      </c>
      <c r="AS224" s="211"/>
      <c r="AT224" s="111" t="s">
        <v>405</v>
      </c>
      <c r="AU224" s="213"/>
      <c r="AV224" s="111">
        <v>14</v>
      </c>
      <c r="DD224" s="70" t="str">
        <f>LOOKUP(C224,全武将名字!$B$3:$B$257,全武将名字!$B$3:$B$257)</f>
        <v>朱永杰</v>
      </c>
      <c r="DE224" s="70">
        <f t="shared" si="150"/>
        <v>1</v>
      </c>
    </row>
    <row r="225" spans="1:109">
      <c r="A225" s="59" t="str">
        <f t="shared" si="130"/>
        <v>DD</v>
      </c>
      <c r="B225" s="19">
        <v>221</v>
      </c>
      <c r="C225" s="19" t="s">
        <v>836</v>
      </c>
      <c r="D225" s="67" t="str">
        <f t="shared" si="131"/>
        <v>21DC</v>
      </c>
      <c r="E225" s="67">
        <f t="shared" si="151"/>
        <v>8668</v>
      </c>
      <c r="F225" s="67" t="str">
        <f t="shared" si="132"/>
        <v>9661</v>
      </c>
      <c r="G225" s="67">
        <f t="shared" si="152"/>
        <v>38497</v>
      </c>
      <c r="H225" s="67" t="str">
        <f t="shared" si="133"/>
        <v>2655</v>
      </c>
      <c r="I225" s="67">
        <f t="shared" si="153"/>
        <v>9813</v>
      </c>
      <c r="J225" s="79">
        <v>5</v>
      </c>
      <c r="K225" s="84" t="str">
        <f t="shared" si="134"/>
        <v>61</v>
      </c>
      <c r="L225" s="79">
        <f t="shared" si="154"/>
        <v>97</v>
      </c>
      <c r="M225" s="84" t="str">
        <f t="shared" si="135"/>
        <v>96</v>
      </c>
      <c r="N225" s="79">
        <f t="shared" si="136"/>
        <v>150.37890625</v>
      </c>
      <c r="O225" s="211"/>
      <c r="P225" s="85">
        <f>LOOKUP(C225,全武将名字!$B$3:$B$257,全武将名字!$H$3:$H$257)</f>
        <v>91</v>
      </c>
      <c r="Q225" s="85">
        <f>LOOKUP(C225,全武将名字!$B$3:$B$257,全武将名字!$I$3:$I$257)</f>
        <v>50</v>
      </c>
      <c r="R225" s="85">
        <f>LOOKUP(C225,全武将名字!$B$3:$B$257,全武将名字!$J$3:$J$257)</f>
        <v>76</v>
      </c>
      <c r="S225" s="85">
        <f>LOOKUP(C225,全武将名字!$B$3:$B$257,全武将名字!$K$3:$K$257)</f>
        <v>58</v>
      </c>
      <c r="T225" s="79" t="s">
        <v>83</v>
      </c>
      <c r="U225" s="87" t="str">
        <f>LOOKUP(C225,武将属性排列!$C$1:$C$255,武将属性排列!$D$1:$D$255)</f>
        <v>在野</v>
      </c>
      <c r="V225" s="88">
        <f>LOOKUP(C225,武将属性排列!$C$1:$C$255,武将属性排列!$E$1:$E$255)</f>
        <v>59</v>
      </c>
      <c r="W225" s="88">
        <f>LOOKUP(C225,武将属性排列!$C$1:$C$255,武将属性排列!$F$1:$F$255)</f>
        <v>84</v>
      </c>
      <c r="X225" s="88">
        <f>LOOKUP(C225,武将属性排列!$C$1:$C$255,武将属性排列!$G$1:$G$255)</f>
        <v>41</v>
      </c>
      <c r="Y225" s="88">
        <f>LOOKUP(C225,武将属性排列!$C$1:$C$255,武将属性排列!$I$1:$I$255)</f>
        <v>64</v>
      </c>
      <c r="Z225" s="93">
        <f>LOOKUP(C225,武将属性排列!$C$1:$C$255,武将属性排列!$K$1:$K$255)</f>
        <v>0</v>
      </c>
      <c r="AA225" s="93">
        <f t="shared" si="156"/>
        <v>0</v>
      </c>
      <c r="AB225" s="88">
        <f>LOOKUP(C225,武将属性排列!$C$1:$C$255,武将属性排列!$O$1:$O$255)</f>
        <v>64</v>
      </c>
      <c r="AC225" s="94">
        <f t="shared" si="155"/>
        <v>266812</v>
      </c>
      <c r="AD225" s="94" t="str">
        <f t="shared" si="137"/>
        <v>4123C</v>
      </c>
      <c r="AE225" s="211"/>
      <c r="AF225" s="95">
        <f t="shared" si="157"/>
        <v>40</v>
      </c>
      <c r="AG225" s="99" t="str">
        <f t="shared" si="138"/>
        <v>3B</v>
      </c>
      <c r="AH225" s="99" t="str">
        <f t="shared" si="139"/>
        <v>54</v>
      </c>
      <c r="AI225" s="99" t="str">
        <f t="shared" si="140"/>
        <v>29</v>
      </c>
      <c r="AJ225" s="84" t="str">
        <f t="shared" si="141"/>
        <v>00</v>
      </c>
      <c r="AK225" s="99" t="str">
        <f t="shared" si="142"/>
        <v>40</v>
      </c>
      <c r="AL225" s="101" t="str">
        <f t="shared" si="143"/>
        <v>平军</v>
      </c>
      <c r="AM225" s="102" t="str">
        <f t="shared" si="144"/>
        <v>0</v>
      </c>
      <c r="AN225" s="99" t="str">
        <f t="shared" si="145"/>
        <v>0</v>
      </c>
      <c r="AO225" s="108">
        <f t="shared" si="146"/>
        <v>0</v>
      </c>
      <c r="AP225" s="108">
        <f t="shared" si="147"/>
        <v>3</v>
      </c>
      <c r="AQ225" s="109">
        <f t="shared" si="148"/>
        <v>0</v>
      </c>
      <c r="AR225" s="110" t="str">
        <f t="shared" si="149"/>
        <v>40</v>
      </c>
      <c r="AS225" s="211"/>
      <c r="AT225" s="111" t="s">
        <v>405</v>
      </c>
      <c r="AU225" s="213"/>
      <c r="AV225" s="111">
        <v>28</v>
      </c>
      <c r="DD225" s="70" t="str">
        <f>LOOKUP(C225,全武将名字!$B$3:$B$257,全武将名字!$B$3:$B$257)</f>
        <v>李好文</v>
      </c>
      <c r="DE225" s="70">
        <f t="shared" si="150"/>
        <v>1</v>
      </c>
    </row>
    <row r="226" spans="1:109">
      <c r="A226" s="59" t="str">
        <f t="shared" si="130"/>
        <v>DE</v>
      </c>
      <c r="B226" s="19">
        <v>222</v>
      </c>
      <c r="C226" s="19" t="s">
        <v>795</v>
      </c>
      <c r="D226" s="67" t="str">
        <f t="shared" si="131"/>
        <v>21DE</v>
      </c>
      <c r="E226" s="67">
        <f t="shared" si="151"/>
        <v>8670</v>
      </c>
      <c r="F226" s="67" t="str">
        <f t="shared" si="132"/>
        <v>9666</v>
      </c>
      <c r="G226" s="67">
        <f t="shared" si="152"/>
        <v>38502</v>
      </c>
      <c r="H226" s="67" t="str">
        <f t="shared" si="133"/>
        <v>265A</v>
      </c>
      <c r="I226" s="67">
        <f t="shared" si="153"/>
        <v>9818</v>
      </c>
      <c r="J226" s="79">
        <v>5</v>
      </c>
      <c r="K226" s="84" t="str">
        <f t="shared" si="134"/>
        <v>66</v>
      </c>
      <c r="L226" s="79">
        <f t="shared" si="154"/>
        <v>102</v>
      </c>
      <c r="M226" s="84" t="str">
        <f t="shared" si="135"/>
        <v>96</v>
      </c>
      <c r="N226" s="79">
        <f t="shared" si="136"/>
        <v>150.3984375</v>
      </c>
      <c r="O226" s="211"/>
      <c r="P226" s="85" t="str">
        <f>LOOKUP(C226,全武将名字!$B$3:$B$257,全武将名字!$H$3:$H$257)</f>
        <v>8D</v>
      </c>
      <c r="Q226" s="85">
        <f>LOOKUP(C226,全武将名字!$B$3:$B$257,全武将名字!$I$3:$I$257)</f>
        <v>72</v>
      </c>
      <c r="R226" s="85">
        <f>LOOKUP(C226,全武将名字!$B$3:$B$257,全武将名字!$J$3:$J$257)</f>
        <v>74</v>
      </c>
      <c r="S226" s="85" t="str">
        <f>LOOKUP(C226,全武将名字!$B$3:$B$257,全武将名字!$K$3:$K$257)</f>
        <v>FF</v>
      </c>
      <c r="T226" s="79" t="s">
        <v>83</v>
      </c>
      <c r="U226" s="87" t="str">
        <f>LOOKUP(C226,武将属性排列!$C$1:$C$255,武将属性排列!$D$1:$D$255)</f>
        <v>在野</v>
      </c>
      <c r="V226" s="88">
        <f>LOOKUP(C226,武将属性排列!$C$1:$C$255,武将属性排列!$E$1:$E$255)</f>
        <v>46</v>
      </c>
      <c r="W226" s="88">
        <f>LOOKUP(C226,武将属性排列!$C$1:$C$255,武将属性排列!$F$1:$F$255)</f>
        <v>86</v>
      </c>
      <c r="X226" s="88">
        <f>LOOKUP(C226,武将属性排列!$C$1:$C$255,武将属性排列!$G$1:$G$255)</f>
        <v>42</v>
      </c>
      <c r="Y226" s="88">
        <f>LOOKUP(C226,武将属性排列!$C$1:$C$255,武将属性排列!$I$1:$I$255)</f>
        <v>64</v>
      </c>
      <c r="Z226" s="93">
        <f>LOOKUP(C226,武将属性排列!$C$1:$C$255,武将属性排列!$K$1:$K$255)</f>
        <v>0</v>
      </c>
      <c r="AA226" s="93">
        <f t="shared" si="156"/>
        <v>0</v>
      </c>
      <c r="AB226" s="88">
        <f>LOOKUP(C226,武将属性排列!$C$1:$C$255,武将属性排列!$O$1:$O$255)</f>
        <v>62</v>
      </c>
      <c r="AC226" s="94">
        <f t="shared" si="155"/>
        <v>266820</v>
      </c>
      <c r="AD226" s="94" t="str">
        <f t="shared" si="137"/>
        <v>41244</v>
      </c>
      <c r="AE226" s="211"/>
      <c r="AF226" s="95">
        <f t="shared" si="157"/>
        <v>40</v>
      </c>
      <c r="AG226" s="99" t="str">
        <f t="shared" si="138"/>
        <v>2E</v>
      </c>
      <c r="AH226" s="99" t="str">
        <f t="shared" si="139"/>
        <v>56</v>
      </c>
      <c r="AI226" s="99" t="str">
        <f t="shared" si="140"/>
        <v>2A</v>
      </c>
      <c r="AJ226" s="84" t="str">
        <f t="shared" si="141"/>
        <v>00</v>
      </c>
      <c r="AK226" s="99" t="str">
        <f t="shared" si="142"/>
        <v>40</v>
      </c>
      <c r="AL226" s="101" t="str">
        <f t="shared" si="143"/>
        <v>平军</v>
      </c>
      <c r="AM226" s="102" t="str">
        <f t="shared" si="144"/>
        <v>0</v>
      </c>
      <c r="AN226" s="99" t="str">
        <f t="shared" si="145"/>
        <v>0</v>
      </c>
      <c r="AO226" s="108">
        <f t="shared" si="146"/>
        <v>0</v>
      </c>
      <c r="AP226" s="108">
        <f t="shared" si="147"/>
        <v>3</v>
      </c>
      <c r="AQ226" s="109">
        <f t="shared" si="148"/>
        <v>0</v>
      </c>
      <c r="AR226" s="110" t="str">
        <f t="shared" si="149"/>
        <v>3E</v>
      </c>
      <c r="AS226" s="211"/>
      <c r="AT226" s="111" t="s">
        <v>409</v>
      </c>
      <c r="AU226" s="213"/>
      <c r="AV226" s="111">
        <v>0</v>
      </c>
      <c r="DD226" s="70" t="str">
        <f>LOOKUP(C226,全武将名字!$B$3:$B$257,全武将名字!$B$3:$B$257)</f>
        <v>高启</v>
      </c>
      <c r="DE226" s="70">
        <f t="shared" si="150"/>
        <v>1</v>
      </c>
    </row>
    <row r="227" spans="1:109">
      <c r="A227" s="59" t="str">
        <f t="shared" si="130"/>
        <v>DF</v>
      </c>
      <c r="B227" s="19">
        <v>223</v>
      </c>
      <c r="C227" s="19" t="s">
        <v>757</v>
      </c>
      <c r="D227" s="67" t="str">
        <f t="shared" si="131"/>
        <v>21E0</v>
      </c>
      <c r="E227" s="67">
        <f t="shared" si="151"/>
        <v>8672</v>
      </c>
      <c r="F227" s="67" t="str">
        <f t="shared" si="132"/>
        <v>966B</v>
      </c>
      <c r="G227" s="67">
        <f t="shared" si="152"/>
        <v>38507</v>
      </c>
      <c r="H227" s="67" t="str">
        <f t="shared" si="133"/>
        <v>265F</v>
      </c>
      <c r="I227" s="67">
        <f t="shared" si="153"/>
        <v>9823</v>
      </c>
      <c r="J227" s="79">
        <v>5</v>
      </c>
      <c r="K227" s="84" t="str">
        <f t="shared" si="134"/>
        <v>6B</v>
      </c>
      <c r="L227" s="79">
        <f t="shared" si="154"/>
        <v>107</v>
      </c>
      <c r="M227" s="84" t="str">
        <f t="shared" si="135"/>
        <v>96</v>
      </c>
      <c r="N227" s="79">
        <f t="shared" si="136"/>
        <v>150.41796875</v>
      </c>
      <c r="O227" s="211"/>
      <c r="P227" s="85">
        <f>LOOKUP(C227,全武将名字!$B$3:$B$257,全武将名字!$H$3:$H$257)</f>
        <v>88</v>
      </c>
      <c r="Q227" s="85">
        <f>LOOKUP(C227,全武将名字!$B$3:$B$257,全武将名字!$I$3:$I$257)</f>
        <v>58</v>
      </c>
      <c r="R227" s="85" t="str">
        <f>LOOKUP(C227,全武将名字!$B$3:$B$257,全武将名字!$J$3:$J$257)</f>
        <v>7A</v>
      </c>
      <c r="S227" s="85" t="str">
        <f>LOOKUP(C227,全武将名字!$B$3:$B$257,全武将名字!$K$3:$K$257)</f>
        <v>FF</v>
      </c>
      <c r="T227" s="79" t="s">
        <v>83</v>
      </c>
      <c r="U227" s="87" t="str">
        <f>LOOKUP(C227,武将属性排列!$C$1:$C$255,武将属性排列!$D$1:$D$255)</f>
        <v>在野</v>
      </c>
      <c r="V227" s="88">
        <f>LOOKUP(C227,武将属性排列!$C$1:$C$255,武将属性排列!$E$1:$E$255)</f>
        <v>99</v>
      </c>
      <c r="W227" s="88">
        <f>LOOKUP(C227,武将属性排列!$C$1:$C$255,武将属性排列!$F$1:$F$255)</f>
        <v>70</v>
      </c>
      <c r="X227" s="88">
        <f>LOOKUP(C227,武将属性排列!$C$1:$C$255,武将属性排列!$G$1:$G$255)</f>
        <v>98</v>
      </c>
      <c r="Y227" s="88">
        <f>LOOKUP(C227,武将属性排列!$C$1:$C$255,武将属性排列!$I$1:$I$255)</f>
        <v>64</v>
      </c>
      <c r="Z227" s="93">
        <f>LOOKUP(C227,武将属性排列!$C$1:$C$255,武将属性排列!$K$1:$K$255)</f>
        <v>2</v>
      </c>
      <c r="AA227" s="93">
        <f t="shared" si="156"/>
        <v>0</v>
      </c>
      <c r="AB227" s="88">
        <f>LOOKUP(C227,武将属性排列!$C$1:$C$255,武将属性排列!$O$1:$O$255)</f>
        <v>70</v>
      </c>
      <c r="AC227" s="94">
        <f t="shared" si="155"/>
        <v>266828</v>
      </c>
      <c r="AD227" s="94" t="str">
        <f t="shared" si="137"/>
        <v>4124C</v>
      </c>
      <c r="AE227" s="211"/>
      <c r="AF227" s="95">
        <f t="shared" si="157"/>
        <v>40</v>
      </c>
      <c r="AG227" s="99" t="str">
        <f t="shared" si="138"/>
        <v>63</v>
      </c>
      <c r="AH227" s="99" t="str">
        <f t="shared" si="139"/>
        <v>46</v>
      </c>
      <c r="AI227" s="99" t="str">
        <f t="shared" si="140"/>
        <v>62</v>
      </c>
      <c r="AJ227" s="84" t="str">
        <f t="shared" si="141"/>
        <v>00</v>
      </c>
      <c r="AK227" s="99" t="str">
        <f t="shared" si="142"/>
        <v>40</v>
      </c>
      <c r="AL227" s="101" t="str">
        <f t="shared" si="143"/>
        <v>山军</v>
      </c>
      <c r="AM227" s="102">
        <f t="shared" si="144"/>
        <v>2</v>
      </c>
      <c r="AN227" s="99" t="str">
        <f t="shared" si="145"/>
        <v>0</v>
      </c>
      <c r="AO227" s="108">
        <f t="shared" si="146"/>
        <v>0</v>
      </c>
      <c r="AP227" s="108">
        <f t="shared" si="147"/>
        <v>4</v>
      </c>
      <c r="AQ227" s="109">
        <f t="shared" si="148"/>
        <v>0</v>
      </c>
      <c r="AR227" s="110" t="str">
        <f t="shared" si="149"/>
        <v>46</v>
      </c>
      <c r="AS227" s="211"/>
      <c r="AT227" s="111" t="s">
        <v>409</v>
      </c>
      <c r="AU227" s="213"/>
      <c r="AV227" s="111">
        <v>14</v>
      </c>
      <c r="DD227" s="70" t="str">
        <f>LOOKUP(C227,全武将名字!$B$3:$B$257,全武将名字!$B$3:$B$257)</f>
        <v>常茂</v>
      </c>
      <c r="DE227" s="70">
        <f t="shared" si="150"/>
        <v>1</v>
      </c>
    </row>
    <row r="228" spans="1:109">
      <c r="A228" s="59" t="str">
        <f t="shared" si="130"/>
        <v>E0</v>
      </c>
      <c r="B228" s="19">
        <v>224</v>
      </c>
      <c r="C228" s="19" t="s">
        <v>759</v>
      </c>
      <c r="D228" s="67" t="str">
        <f t="shared" si="131"/>
        <v>21E2</v>
      </c>
      <c r="E228" s="67">
        <f t="shared" si="151"/>
        <v>8674</v>
      </c>
      <c r="F228" s="67" t="str">
        <f t="shared" si="132"/>
        <v>9670</v>
      </c>
      <c r="G228" s="67">
        <f t="shared" si="152"/>
        <v>38512</v>
      </c>
      <c r="H228" s="67" t="str">
        <f t="shared" si="133"/>
        <v>2664</v>
      </c>
      <c r="I228" s="67">
        <f t="shared" si="153"/>
        <v>9828</v>
      </c>
      <c r="J228" s="79">
        <v>5</v>
      </c>
      <c r="K228" s="84" t="str">
        <f t="shared" si="134"/>
        <v>70</v>
      </c>
      <c r="L228" s="79">
        <f t="shared" si="154"/>
        <v>112</v>
      </c>
      <c r="M228" s="84" t="str">
        <f t="shared" si="135"/>
        <v>96</v>
      </c>
      <c r="N228" s="79">
        <f t="shared" si="136"/>
        <v>150.4375</v>
      </c>
      <c r="O228" s="211"/>
      <c r="P228" s="85">
        <f>LOOKUP(C228,全武将名字!$B$3:$B$257,全武将名字!$H$3:$H$257)</f>
        <v>88</v>
      </c>
      <c r="Q228" s="85">
        <f>LOOKUP(C228,全武将名字!$B$3:$B$257,全武将名字!$I$3:$I$257)</f>
        <v>58</v>
      </c>
      <c r="R228" s="85" t="str">
        <f>LOOKUP(C228,全武将名字!$B$3:$B$257,全武将名字!$J$3:$J$257)</f>
        <v>5E</v>
      </c>
      <c r="S228" s="85" t="str">
        <f>LOOKUP(C228,全武将名字!$B$3:$B$257,全武将名字!$K$3:$K$257)</f>
        <v>FF</v>
      </c>
      <c r="T228" s="79" t="s">
        <v>83</v>
      </c>
      <c r="U228" s="87" t="str">
        <f>LOOKUP(C228,武将属性排列!$C$1:$C$255,武将属性排列!$D$1:$D$255)</f>
        <v>在野</v>
      </c>
      <c r="V228" s="88">
        <f>LOOKUP(C228,武将属性排列!$C$1:$C$255,武将属性排列!$E$1:$E$255)</f>
        <v>93</v>
      </c>
      <c r="W228" s="88">
        <f>LOOKUP(C228,武将属性排列!$C$1:$C$255,武将属性排列!$F$1:$F$255)</f>
        <v>42</v>
      </c>
      <c r="X228" s="88">
        <f>LOOKUP(C228,武将属性排列!$C$1:$C$255,武将属性排列!$G$1:$G$255)</f>
        <v>93</v>
      </c>
      <c r="Y228" s="88">
        <f>LOOKUP(C228,武将属性排列!$C$1:$C$255,武将属性排列!$I$1:$I$255)</f>
        <v>62</v>
      </c>
      <c r="Z228" s="93">
        <f>LOOKUP(C228,武将属性排列!$C$1:$C$255,武将属性排列!$K$1:$K$255)</f>
        <v>2</v>
      </c>
      <c r="AA228" s="93">
        <f t="shared" si="156"/>
        <v>0</v>
      </c>
      <c r="AB228" s="88">
        <f>LOOKUP(C228,武将属性排列!$C$1:$C$255,武将属性排列!$O$1:$O$255)</f>
        <v>63</v>
      </c>
      <c r="AC228" s="94">
        <f t="shared" si="155"/>
        <v>266836</v>
      </c>
      <c r="AD228" s="94" t="str">
        <f t="shared" si="137"/>
        <v>41254</v>
      </c>
      <c r="AE228" s="211"/>
      <c r="AF228" s="95">
        <f t="shared" si="157"/>
        <v>40</v>
      </c>
      <c r="AG228" s="99" t="str">
        <f t="shared" si="138"/>
        <v>5D</v>
      </c>
      <c r="AH228" s="99" t="str">
        <f t="shared" si="139"/>
        <v>2A</v>
      </c>
      <c r="AI228" s="99" t="str">
        <f t="shared" si="140"/>
        <v>5D</v>
      </c>
      <c r="AJ228" s="84" t="str">
        <f t="shared" si="141"/>
        <v>00</v>
      </c>
      <c r="AK228" s="99" t="str">
        <f t="shared" si="142"/>
        <v>3E</v>
      </c>
      <c r="AL228" s="101" t="str">
        <f t="shared" si="143"/>
        <v>山军</v>
      </c>
      <c r="AM228" s="102">
        <f t="shared" si="144"/>
        <v>2</v>
      </c>
      <c r="AN228" s="99" t="str">
        <f t="shared" si="145"/>
        <v>0</v>
      </c>
      <c r="AO228" s="108">
        <f t="shared" si="146"/>
        <v>0</v>
      </c>
      <c r="AP228" s="108">
        <f t="shared" si="147"/>
        <v>4</v>
      </c>
      <c r="AQ228" s="109">
        <f t="shared" si="148"/>
        <v>0</v>
      </c>
      <c r="AR228" s="110" t="str">
        <f t="shared" si="149"/>
        <v>3F</v>
      </c>
      <c r="AS228" s="211"/>
      <c r="AT228" s="111" t="s">
        <v>409</v>
      </c>
      <c r="AU228" s="213"/>
      <c r="AV228" s="111">
        <v>28</v>
      </c>
      <c r="DD228" s="70" t="str">
        <f>LOOKUP(C228,全武将名字!$B$3:$B$257,全武将名字!$B$3:$B$257)</f>
        <v>常兴</v>
      </c>
      <c r="DE228" s="70">
        <f t="shared" si="150"/>
        <v>1</v>
      </c>
    </row>
    <row r="229" spans="1:109">
      <c r="A229" s="59" t="str">
        <f t="shared" si="130"/>
        <v>E1</v>
      </c>
      <c r="B229" s="19">
        <v>225</v>
      </c>
      <c r="C229" s="19" t="s">
        <v>766</v>
      </c>
      <c r="D229" s="67" t="str">
        <f t="shared" si="131"/>
        <v>21E4</v>
      </c>
      <c r="E229" s="67">
        <f t="shared" si="151"/>
        <v>8676</v>
      </c>
      <c r="F229" s="67" t="str">
        <f t="shared" si="132"/>
        <v>9675</v>
      </c>
      <c r="G229" s="67">
        <f t="shared" si="152"/>
        <v>38517</v>
      </c>
      <c r="H229" s="67" t="str">
        <f t="shared" si="133"/>
        <v>2669</v>
      </c>
      <c r="I229" s="67">
        <f t="shared" si="153"/>
        <v>9833</v>
      </c>
      <c r="J229" s="79">
        <v>5</v>
      </c>
      <c r="K229" s="84" t="str">
        <f t="shared" si="134"/>
        <v>75</v>
      </c>
      <c r="L229" s="79">
        <f t="shared" si="154"/>
        <v>117</v>
      </c>
      <c r="M229" s="84" t="str">
        <f t="shared" si="135"/>
        <v>96</v>
      </c>
      <c r="N229" s="79">
        <f t="shared" si="136"/>
        <v>150.45703125</v>
      </c>
      <c r="O229" s="211"/>
      <c r="P229" s="85">
        <f>LOOKUP(C229,全武将名字!$B$3:$B$257,全武将名字!$H$3:$H$257)</f>
        <v>89</v>
      </c>
      <c r="Q229" s="85">
        <f>LOOKUP(C229,全武将名字!$B$3:$B$257,全武将名字!$I$3:$I$257)</f>
        <v>50</v>
      </c>
      <c r="R229" s="85">
        <f>LOOKUP(C229,全武将名字!$B$3:$B$257,全武将名字!$J$3:$J$257)</f>
        <v>76</v>
      </c>
      <c r="S229" s="85">
        <f>LOOKUP(C229,全武将名字!$B$3:$B$257,全武将名字!$K$3:$K$257)</f>
        <v>58</v>
      </c>
      <c r="T229" s="79" t="s">
        <v>83</v>
      </c>
      <c r="U229" s="87" t="str">
        <f>LOOKUP(C229,武将属性排列!$C$1:$C$255,武将属性排列!$D$1:$D$255)</f>
        <v>在野</v>
      </c>
      <c r="V229" s="88">
        <f>LOOKUP(C229,武将属性排列!$C$1:$C$255,武将属性排列!$E$1:$E$255)</f>
        <v>55</v>
      </c>
      <c r="W229" s="88">
        <f>LOOKUP(C229,武将属性排列!$C$1:$C$255,武将属性排列!$F$1:$F$255)</f>
        <v>69</v>
      </c>
      <c r="X229" s="88">
        <f>LOOKUP(C229,武将属性排列!$C$1:$C$255,武将属性排列!$G$1:$G$255)</f>
        <v>17</v>
      </c>
      <c r="Y229" s="88">
        <f>LOOKUP(C229,武将属性排列!$C$1:$C$255,武将属性排列!$I$1:$I$255)</f>
        <v>62</v>
      </c>
      <c r="Z229" s="93">
        <f>LOOKUP(C229,武将属性排列!$C$1:$C$255,武将属性排列!$K$1:$K$255)</f>
        <v>0</v>
      </c>
      <c r="AA229" s="93">
        <f t="shared" si="156"/>
        <v>0</v>
      </c>
      <c r="AB229" s="88">
        <f>LOOKUP(C229,武将属性排列!$C$1:$C$255,武将属性排列!$O$1:$O$255)</f>
        <v>78</v>
      </c>
      <c r="AC229" s="94">
        <f t="shared" si="155"/>
        <v>266844</v>
      </c>
      <c r="AD229" s="94" t="str">
        <f t="shared" si="137"/>
        <v>4125C</v>
      </c>
      <c r="AE229" s="211"/>
      <c r="AF229" s="95">
        <f t="shared" si="157"/>
        <v>40</v>
      </c>
      <c r="AG229" s="99" t="str">
        <f t="shared" si="138"/>
        <v>37</v>
      </c>
      <c r="AH229" s="99" t="str">
        <f t="shared" si="139"/>
        <v>45</v>
      </c>
      <c r="AI229" s="99" t="str">
        <f t="shared" si="140"/>
        <v>11</v>
      </c>
      <c r="AJ229" s="84" t="str">
        <f t="shared" si="141"/>
        <v>00</v>
      </c>
      <c r="AK229" s="99" t="str">
        <f t="shared" si="142"/>
        <v>3E</v>
      </c>
      <c r="AL229" s="101" t="str">
        <f t="shared" si="143"/>
        <v>平军</v>
      </c>
      <c r="AM229" s="102" t="str">
        <f t="shared" si="144"/>
        <v>0</v>
      </c>
      <c r="AN229" s="99" t="str">
        <f t="shared" si="145"/>
        <v>0</v>
      </c>
      <c r="AO229" s="108">
        <f t="shared" si="146"/>
        <v>0</v>
      </c>
      <c r="AP229" s="108">
        <f t="shared" si="147"/>
        <v>4</v>
      </c>
      <c r="AQ229" s="109">
        <f t="shared" si="148"/>
        <v>0</v>
      </c>
      <c r="AR229" s="110" t="str">
        <f t="shared" si="149"/>
        <v>4E</v>
      </c>
      <c r="AS229" s="211"/>
      <c r="AT229" s="111" t="s">
        <v>413</v>
      </c>
      <c r="AU229" s="213"/>
      <c r="AV229" s="111">
        <v>0</v>
      </c>
      <c r="DD229" s="70" t="str">
        <f>LOOKUP(C229,全武将名字!$B$3:$B$257,全武将名字!$B$3:$B$257)</f>
        <v>陈英杰</v>
      </c>
      <c r="DE229" s="70">
        <f t="shared" si="150"/>
        <v>1</v>
      </c>
    </row>
    <row r="230" spans="1:109">
      <c r="A230" s="59" t="str">
        <f t="shared" si="130"/>
        <v>E2</v>
      </c>
      <c r="B230" s="19">
        <v>226</v>
      </c>
      <c r="C230" s="19" t="s">
        <v>907</v>
      </c>
      <c r="D230" s="67" t="str">
        <f t="shared" si="131"/>
        <v>21E6</v>
      </c>
      <c r="E230" s="67">
        <f t="shared" si="151"/>
        <v>8678</v>
      </c>
      <c r="F230" s="67" t="str">
        <f t="shared" si="132"/>
        <v>967A</v>
      </c>
      <c r="G230" s="67">
        <f t="shared" si="152"/>
        <v>38522</v>
      </c>
      <c r="H230" s="67" t="str">
        <f t="shared" si="133"/>
        <v>266E</v>
      </c>
      <c r="I230" s="67">
        <f t="shared" si="153"/>
        <v>9838</v>
      </c>
      <c r="J230" s="79">
        <v>5</v>
      </c>
      <c r="K230" s="84" t="str">
        <f t="shared" si="134"/>
        <v>7A</v>
      </c>
      <c r="L230" s="79">
        <f t="shared" si="154"/>
        <v>122</v>
      </c>
      <c r="M230" s="84" t="str">
        <f t="shared" si="135"/>
        <v>96</v>
      </c>
      <c r="N230" s="79">
        <f t="shared" si="136"/>
        <v>150.4765625</v>
      </c>
      <c r="O230" s="211"/>
      <c r="P230" s="85" t="str">
        <f>LOOKUP(C230,全武将名字!$B$3:$B$257,全武将名字!$H$3:$H$257)</f>
        <v>9A</v>
      </c>
      <c r="Q230" s="85">
        <f>LOOKUP(C230,全武将名字!$B$3:$B$257,全武将名字!$I$3:$I$257)</f>
        <v>54</v>
      </c>
      <c r="R230" s="85">
        <f>LOOKUP(C230,全武将名字!$B$3:$B$257,全武将名字!$J$3:$J$257)</f>
        <v>74</v>
      </c>
      <c r="S230" s="85">
        <f>LOOKUP(C230,全武将名字!$B$3:$B$257,全武将名字!$K$3:$K$257)</f>
        <v>58</v>
      </c>
      <c r="T230" s="79" t="s">
        <v>83</v>
      </c>
      <c r="U230" s="87" t="str">
        <f>LOOKUP(C230,武将属性排列!$C$1:$C$255,武将属性排列!$D$1:$D$255)</f>
        <v>在野</v>
      </c>
      <c r="V230" s="88">
        <f>LOOKUP(C230,武将属性排列!$C$1:$C$255,武将属性排列!$E$1:$E$255)</f>
        <v>65</v>
      </c>
      <c r="W230" s="88">
        <f>LOOKUP(C230,武将属性排列!$C$1:$C$255,武将属性排列!$F$1:$F$255)</f>
        <v>21</v>
      </c>
      <c r="X230" s="88">
        <f>LOOKUP(C230,武将属性排列!$C$1:$C$255,武将属性排列!$G$1:$G$255)</f>
        <v>58</v>
      </c>
      <c r="Y230" s="88">
        <f>LOOKUP(C230,武将属性排列!$C$1:$C$255,武将属性排列!$I$1:$I$255)</f>
        <v>61</v>
      </c>
      <c r="Z230" s="93">
        <f>LOOKUP(C230,武将属性排列!$C$1:$C$255,武将属性排列!$K$1:$K$255)</f>
        <v>1</v>
      </c>
      <c r="AA230" s="93">
        <f t="shared" si="156"/>
        <v>0</v>
      </c>
      <c r="AB230" s="88">
        <f>LOOKUP(C230,武将属性排列!$C$1:$C$255,武将属性排列!$O$1:$O$255)</f>
        <v>67</v>
      </c>
      <c r="AC230" s="94">
        <f t="shared" si="155"/>
        <v>266852</v>
      </c>
      <c r="AD230" s="94" t="str">
        <f t="shared" si="137"/>
        <v>41264</v>
      </c>
      <c r="AE230" s="211"/>
      <c r="AF230" s="95">
        <f t="shared" si="157"/>
        <v>40</v>
      </c>
      <c r="AG230" s="99" t="str">
        <f t="shared" si="138"/>
        <v>41</v>
      </c>
      <c r="AH230" s="99" t="str">
        <f t="shared" si="139"/>
        <v>15</v>
      </c>
      <c r="AI230" s="99" t="str">
        <f t="shared" si="140"/>
        <v>3A</v>
      </c>
      <c r="AJ230" s="84" t="str">
        <f t="shared" si="141"/>
        <v>00</v>
      </c>
      <c r="AK230" s="99" t="str">
        <f t="shared" si="142"/>
        <v>3D</v>
      </c>
      <c r="AL230" s="101" t="str">
        <f t="shared" si="143"/>
        <v>水军</v>
      </c>
      <c r="AM230" s="102">
        <f t="shared" si="144"/>
        <v>1</v>
      </c>
      <c r="AN230" s="99" t="str">
        <f t="shared" si="145"/>
        <v>0</v>
      </c>
      <c r="AO230" s="108">
        <f t="shared" si="146"/>
        <v>0</v>
      </c>
      <c r="AP230" s="108">
        <f t="shared" si="147"/>
        <v>4</v>
      </c>
      <c r="AQ230" s="109">
        <f t="shared" si="148"/>
        <v>0</v>
      </c>
      <c r="AR230" s="110" t="str">
        <f t="shared" si="149"/>
        <v>43</v>
      </c>
      <c r="AS230" s="211"/>
      <c r="AT230" s="111" t="s">
        <v>413</v>
      </c>
      <c r="AU230" s="213"/>
      <c r="AV230" s="111">
        <v>14</v>
      </c>
      <c r="DD230" s="70" t="str">
        <f>LOOKUP(C230,全武将名字!$B$3:$B$257,全武将名字!$B$3:$B$257)</f>
        <v>王国义</v>
      </c>
      <c r="DE230" s="70">
        <f t="shared" si="150"/>
        <v>1</v>
      </c>
    </row>
    <row r="231" spans="1:109">
      <c r="A231" s="59" t="str">
        <f t="shared" si="130"/>
        <v>E3</v>
      </c>
      <c r="B231" s="19">
        <v>227</v>
      </c>
      <c r="C231" s="19" t="s">
        <v>916</v>
      </c>
      <c r="D231" s="67" t="str">
        <f t="shared" si="131"/>
        <v>21E8</v>
      </c>
      <c r="E231" s="67">
        <f t="shared" si="151"/>
        <v>8680</v>
      </c>
      <c r="F231" s="67" t="str">
        <f t="shared" si="132"/>
        <v>967F</v>
      </c>
      <c r="G231" s="67">
        <f t="shared" si="152"/>
        <v>38527</v>
      </c>
      <c r="H231" s="67" t="str">
        <f t="shared" si="133"/>
        <v>2673</v>
      </c>
      <c r="I231" s="67">
        <f t="shared" si="153"/>
        <v>9843</v>
      </c>
      <c r="J231" s="79">
        <v>5</v>
      </c>
      <c r="K231" s="84" t="str">
        <f t="shared" si="134"/>
        <v>7F</v>
      </c>
      <c r="L231" s="79">
        <f t="shared" si="154"/>
        <v>127</v>
      </c>
      <c r="M231" s="84" t="str">
        <f t="shared" si="135"/>
        <v>96</v>
      </c>
      <c r="N231" s="79">
        <f t="shared" si="136"/>
        <v>150.49609375</v>
      </c>
      <c r="O231" s="211"/>
      <c r="P231" s="85" t="str">
        <f>LOOKUP(C231,全武将名字!$B$3:$B$257,全武将名字!$H$3:$H$257)</f>
        <v>9A</v>
      </c>
      <c r="Q231" s="85" t="str">
        <f>LOOKUP(C231,全武将名字!$B$3:$B$257,全武将名字!$I$3:$I$257)</f>
        <v>7A</v>
      </c>
      <c r="R231" s="85" t="str">
        <f>LOOKUP(C231,全武将名字!$B$3:$B$257,全武将名字!$J$3:$J$257)</f>
        <v>5E</v>
      </c>
      <c r="S231" s="85" t="str">
        <f>LOOKUP(C231,全武将名字!$B$3:$B$257,全武将名字!$K$3:$K$257)</f>
        <v>7C</v>
      </c>
      <c r="T231" s="79" t="s">
        <v>83</v>
      </c>
      <c r="U231" s="87" t="str">
        <f>LOOKUP(C231,武将属性排列!$C$1:$C$255,武将属性排列!$D$1:$D$255)</f>
        <v>在野</v>
      </c>
      <c r="V231" s="88">
        <f>LOOKUP(C231,武将属性排列!$C$1:$C$255,武将属性排列!$E$1:$E$255)</f>
        <v>86</v>
      </c>
      <c r="W231" s="88">
        <f>LOOKUP(C231,武将属性排列!$C$1:$C$255,武将属性排列!$F$1:$F$255)</f>
        <v>30</v>
      </c>
      <c r="X231" s="88">
        <f>LOOKUP(C231,武将属性排列!$C$1:$C$255,武将属性排列!$G$1:$G$255)</f>
        <v>80</v>
      </c>
      <c r="Y231" s="88">
        <f>LOOKUP(C231,武将属性排列!$C$1:$C$255,武将属性排列!$I$1:$I$255)</f>
        <v>59</v>
      </c>
      <c r="Z231" s="93">
        <f>LOOKUP(C231,武将属性排列!$C$1:$C$255,武将属性排列!$K$1:$K$255)</f>
        <v>2</v>
      </c>
      <c r="AA231" s="93">
        <f t="shared" si="156"/>
        <v>0</v>
      </c>
      <c r="AB231" s="88">
        <f>LOOKUP(C231,武将属性排列!$C$1:$C$255,武将属性排列!$O$1:$O$255)</f>
        <v>78</v>
      </c>
      <c r="AC231" s="94">
        <f t="shared" si="155"/>
        <v>266860</v>
      </c>
      <c r="AD231" s="94" t="str">
        <f t="shared" si="137"/>
        <v>4126C</v>
      </c>
      <c r="AE231" s="211"/>
      <c r="AF231" s="95">
        <f t="shared" si="157"/>
        <v>40</v>
      </c>
      <c r="AG231" s="99" t="str">
        <f t="shared" si="138"/>
        <v>56</v>
      </c>
      <c r="AH231" s="99" t="str">
        <f t="shared" si="139"/>
        <v>1E</v>
      </c>
      <c r="AI231" s="99" t="str">
        <f t="shared" si="140"/>
        <v>50</v>
      </c>
      <c r="AJ231" s="84" t="str">
        <f t="shared" si="141"/>
        <v>00</v>
      </c>
      <c r="AK231" s="99" t="str">
        <f t="shared" si="142"/>
        <v>3B</v>
      </c>
      <c r="AL231" s="101" t="str">
        <f t="shared" si="143"/>
        <v>山军</v>
      </c>
      <c r="AM231" s="102">
        <f t="shared" si="144"/>
        <v>2</v>
      </c>
      <c r="AN231" s="99" t="str">
        <f t="shared" si="145"/>
        <v>0</v>
      </c>
      <c r="AO231" s="108">
        <f t="shared" si="146"/>
        <v>0</v>
      </c>
      <c r="AP231" s="108">
        <f t="shared" si="147"/>
        <v>3</v>
      </c>
      <c r="AQ231" s="109">
        <f t="shared" si="148"/>
        <v>0</v>
      </c>
      <c r="AR231" s="110" t="str">
        <f t="shared" si="149"/>
        <v>4E</v>
      </c>
      <c r="AS231" s="211"/>
      <c r="AT231" s="111" t="s">
        <v>413</v>
      </c>
      <c r="AU231" s="213"/>
      <c r="AV231" s="111">
        <v>28</v>
      </c>
      <c r="DD231" s="70" t="str">
        <f>LOOKUP(C231,全武将名字!$B$3:$B$257,全武将名字!$B$3:$B$257)</f>
        <v>项遇春</v>
      </c>
      <c r="DE231" s="70">
        <f t="shared" si="150"/>
        <v>1</v>
      </c>
    </row>
    <row r="232" spans="1:109">
      <c r="A232" s="59" t="str">
        <f t="shared" si="130"/>
        <v>E4</v>
      </c>
      <c r="B232" s="19">
        <v>228</v>
      </c>
      <c r="C232" s="19" t="s">
        <v>965</v>
      </c>
      <c r="D232" s="67" t="str">
        <f t="shared" si="131"/>
        <v>21EA</v>
      </c>
      <c r="E232" s="67">
        <f t="shared" si="151"/>
        <v>8682</v>
      </c>
      <c r="F232" s="67" t="str">
        <f t="shared" si="132"/>
        <v>9684</v>
      </c>
      <c r="G232" s="67">
        <f t="shared" si="152"/>
        <v>38532</v>
      </c>
      <c r="H232" s="67" t="str">
        <f t="shared" si="133"/>
        <v>2678</v>
      </c>
      <c r="I232" s="67">
        <f t="shared" si="153"/>
        <v>9848</v>
      </c>
      <c r="J232" s="79">
        <v>5</v>
      </c>
      <c r="K232" s="84" t="str">
        <f t="shared" si="134"/>
        <v>84</v>
      </c>
      <c r="L232" s="79">
        <f t="shared" si="154"/>
        <v>132</v>
      </c>
      <c r="M232" s="84" t="str">
        <f t="shared" si="135"/>
        <v>96</v>
      </c>
      <c r="N232" s="79">
        <f t="shared" si="136"/>
        <v>150.515625</v>
      </c>
      <c r="O232" s="211"/>
      <c r="P232" s="85" t="str">
        <f>LOOKUP(C232,全武将名字!$B$3:$B$257,全武将名字!$H$3:$H$257)</f>
        <v>FD</v>
      </c>
      <c r="Q232" s="85">
        <f>LOOKUP(C232,全武将名字!$B$3:$B$257,全武将名字!$I$3:$I$257)</f>
        <v>50</v>
      </c>
      <c r="R232" s="85">
        <f>LOOKUP(C232,全武将名字!$B$3:$B$257,全武将名字!$J$3:$J$257)</f>
        <v>78</v>
      </c>
      <c r="S232" s="85" t="str">
        <f>LOOKUP(C232,全武将名字!$B$3:$B$257,全武将名字!$K$3:$K$257)</f>
        <v>5E</v>
      </c>
      <c r="T232" s="79" t="s">
        <v>83</v>
      </c>
      <c r="U232" s="87" t="str">
        <f>LOOKUP(C232,武将属性排列!$C$1:$C$255,武将属性排列!$D$1:$D$255)</f>
        <v>在野</v>
      </c>
      <c r="V232" s="88">
        <f>LOOKUP(C232,武将属性排列!$C$1:$C$255,武将属性排列!$E$1:$E$255)</f>
        <v>54</v>
      </c>
      <c r="W232" s="88">
        <f>LOOKUP(C232,武将属性排列!$C$1:$C$255,武将属性排列!$F$1:$F$255)</f>
        <v>59</v>
      </c>
      <c r="X232" s="88">
        <f>LOOKUP(C232,武将属性排列!$C$1:$C$255,武将属性排列!$G$1:$G$255)</f>
        <v>34</v>
      </c>
      <c r="Y232" s="88">
        <f>LOOKUP(C232,武将属性排列!$C$1:$C$255,武将属性排列!$I$1:$I$255)</f>
        <v>59</v>
      </c>
      <c r="Z232" s="93">
        <f>LOOKUP(C232,武将属性排列!$C$1:$C$255,武将属性排列!$K$1:$K$255)</f>
        <v>0</v>
      </c>
      <c r="AA232" s="93">
        <f t="shared" si="156"/>
        <v>0</v>
      </c>
      <c r="AB232" s="88">
        <f>LOOKUP(C232,武将属性排列!$C$1:$C$255,武将属性排列!$O$1:$O$255)</f>
        <v>42</v>
      </c>
      <c r="AC232" s="94">
        <f t="shared" si="155"/>
        <v>266868</v>
      </c>
      <c r="AD232" s="94" t="str">
        <f t="shared" si="137"/>
        <v>41274</v>
      </c>
      <c r="AE232" s="211"/>
      <c r="AF232" s="95">
        <f t="shared" si="157"/>
        <v>40</v>
      </c>
      <c r="AG232" s="99" t="str">
        <f t="shared" si="138"/>
        <v>36</v>
      </c>
      <c r="AH232" s="99" t="str">
        <f t="shared" si="139"/>
        <v>3B</v>
      </c>
      <c r="AI232" s="99" t="str">
        <f t="shared" si="140"/>
        <v>22</v>
      </c>
      <c r="AJ232" s="84" t="str">
        <f t="shared" si="141"/>
        <v>00</v>
      </c>
      <c r="AK232" s="99" t="str">
        <f t="shared" si="142"/>
        <v>3B</v>
      </c>
      <c r="AL232" s="101" t="str">
        <f t="shared" si="143"/>
        <v>平军</v>
      </c>
      <c r="AM232" s="102" t="str">
        <f t="shared" si="144"/>
        <v>0</v>
      </c>
      <c r="AN232" s="99" t="str">
        <f t="shared" si="145"/>
        <v>0</v>
      </c>
      <c r="AO232" s="108">
        <f t="shared" si="146"/>
        <v>0</v>
      </c>
      <c r="AP232" s="108">
        <f t="shared" si="147"/>
        <v>4</v>
      </c>
      <c r="AQ232" s="109">
        <f t="shared" si="148"/>
        <v>0</v>
      </c>
      <c r="AR232" s="110" t="str">
        <f t="shared" si="149"/>
        <v>2A</v>
      </c>
      <c r="AS232" s="211"/>
      <c r="AT232" s="111" t="s">
        <v>417</v>
      </c>
      <c r="AU232" s="213"/>
      <c r="AV232" s="111">
        <v>0</v>
      </c>
      <c r="DD232" s="70" t="str">
        <f>LOOKUP(C232,全武将名字!$B$3:$B$257,全武将名字!$B$3:$B$257)</f>
        <v>张士信</v>
      </c>
      <c r="DE232" s="70">
        <f t="shared" si="150"/>
        <v>1</v>
      </c>
    </row>
    <row r="233" spans="1:109">
      <c r="A233" s="59" t="str">
        <f t="shared" ref="A233:A258" si="158">DEC2HEX(B233)</f>
        <v>E5</v>
      </c>
      <c r="B233" s="19">
        <v>229</v>
      </c>
      <c r="C233" s="19" t="s">
        <v>943</v>
      </c>
      <c r="D233" s="67" t="str">
        <f t="shared" si="131"/>
        <v>21EC</v>
      </c>
      <c r="E233" s="67">
        <f t="shared" si="151"/>
        <v>8684</v>
      </c>
      <c r="F233" s="67" t="str">
        <f t="shared" si="132"/>
        <v>9689</v>
      </c>
      <c r="G233" s="67">
        <f t="shared" si="152"/>
        <v>38537</v>
      </c>
      <c r="H233" s="67" t="str">
        <f t="shared" si="133"/>
        <v>267D</v>
      </c>
      <c r="I233" s="67">
        <f t="shared" si="153"/>
        <v>9853</v>
      </c>
      <c r="J233" s="79">
        <v>5</v>
      </c>
      <c r="K233" s="84" t="str">
        <f t="shared" si="134"/>
        <v>89</v>
      </c>
      <c r="L233" s="79">
        <f t="shared" si="154"/>
        <v>137</v>
      </c>
      <c r="M233" s="84" t="str">
        <f t="shared" si="135"/>
        <v>96</v>
      </c>
      <c r="N233" s="79">
        <f t="shared" si="136"/>
        <v>150.53515625</v>
      </c>
      <c r="O233" s="211"/>
      <c r="P233" s="85" t="str">
        <f>LOOKUP(C233,全武将名字!$B$3:$B$257,全武将名字!$H$3:$H$257)</f>
        <v>9F</v>
      </c>
      <c r="Q233" s="85" t="str">
        <f>LOOKUP(C233,全武将名字!$B$3:$B$257,全武将名字!$I$3:$I$257)</f>
        <v>5A</v>
      </c>
      <c r="R233" s="85">
        <f>LOOKUP(C233,全武将名字!$B$3:$B$257,全武将名字!$J$3:$J$257)</f>
        <v>78</v>
      </c>
      <c r="S233" s="85" t="str">
        <f>LOOKUP(C233,全武将名字!$B$3:$B$257,全武将名字!$K$3:$K$257)</f>
        <v>7A</v>
      </c>
      <c r="T233" s="79" t="s">
        <v>83</v>
      </c>
      <c r="U233" s="87" t="str">
        <f>LOOKUP(C233,武将属性排列!$C$1:$C$255,武将属性排列!$D$1:$D$255)</f>
        <v>在野</v>
      </c>
      <c r="V233" s="88">
        <f>LOOKUP(C233,武将属性排列!$C$1:$C$255,武将属性排列!$E$1:$E$255)</f>
        <v>79</v>
      </c>
      <c r="W233" s="88">
        <f>LOOKUP(C233,武将属性排列!$C$1:$C$255,武将属性排列!$F$1:$F$255)</f>
        <v>67</v>
      </c>
      <c r="X233" s="88">
        <f>LOOKUP(C233,武将属性排列!$C$1:$C$255,武将属性排列!$G$1:$G$255)</f>
        <v>71</v>
      </c>
      <c r="Y233" s="88">
        <f>LOOKUP(C233,武将属性排列!$C$1:$C$255,武将属性排列!$I$1:$I$255)</f>
        <v>50</v>
      </c>
      <c r="Z233" s="93">
        <f>LOOKUP(C233,武将属性排列!$C$1:$C$255,武将属性排列!$K$1:$K$255)</f>
        <v>1</v>
      </c>
      <c r="AA233" s="93">
        <f t="shared" si="156"/>
        <v>0</v>
      </c>
      <c r="AB233" s="88">
        <f>LOOKUP(C233,武将属性排列!$C$1:$C$255,武将属性排列!$O$1:$O$255)</f>
        <v>41</v>
      </c>
      <c r="AC233" s="94">
        <f t="shared" si="155"/>
        <v>266876</v>
      </c>
      <c r="AD233" s="94" t="str">
        <f t="shared" si="137"/>
        <v>4127C</v>
      </c>
      <c r="AE233" s="211"/>
      <c r="AF233" s="95">
        <f t="shared" si="157"/>
        <v>40</v>
      </c>
      <c r="AG233" s="99" t="str">
        <f t="shared" si="138"/>
        <v>4F</v>
      </c>
      <c r="AH233" s="99" t="str">
        <f t="shared" si="139"/>
        <v>43</v>
      </c>
      <c r="AI233" s="99" t="str">
        <f t="shared" si="140"/>
        <v>47</v>
      </c>
      <c r="AJ233" s="84" t="str">
        <f t="shared" si="141"/>
        <v>00</v>
      </c>
      <c r="AK233" s="99" t="str">
        <f t="shared" si="142"/>
        <v>32</v>
      </c>
      <c r="AL233" s="101" t="str">
        <f t="shared" si="143"/>
        <v>水军</v>
      </c>
      <c r="AM233" s="102">
        <f t="shared" si="144"/>
        <v>1</v>
      </c>
      <c r="AN233" s="99" t="str">
        <f t="shared" si="145"/>
        <v>0</v>
      </c>
      <c r="AO233" s="108">
        <f t="shared" si="146"/>
        <v>0</v>
      </c>
      <c r="AP233" s="108">
        <f t="shared" si="147"/>
        <v>4</v>
      </c>
      <c r="AQ233" s="109">
        <f t="shared" si="148"/>
        <v>0</v>
      </c>
      <c r="AR233" s="110" t="str">
        <f t="shared" si="149"/>
        <v>29</v>
      </c>
      <c r="AS233" s="211"/>
      <c r="AT233" s="111" t="s">
        <v>417</v>
      </c>
      <c r="AU233" s="213"/>
      <c r="AV233" s="111">
        <v>14</v>
      </c>
      <c r="DD233" s="70" t="str">
        <f>LOOKUP(C233,全武将名字!$B$3:$B$257,全武将名字!$B$3:$B$257)</f>
        <v>俞廷玉</v>
      </c>
      <c r="DE233" s="70">
        <f t="shared" si="150"/>
        <v>1</v>
      </c>
    </row>
    <row r="234" spans="1:109">
      <c r="A234" s="59" t="str">
        <f t="shared" si="158"/>
        <v>E6</v>
      </c>
      <c r="B234" s="19">
        <v>230</v>
      </c>
      <c r="C234" s="19" t="s">
        <v>897</v>
      </c>
      <c r="D234" s="67" t="str">
        <f t="shared" si="131"/>
        <v>21EE</v>
      </c>
      <c r="E234" s="67">
        <f t="shared" si="151"/>
        <v>8686</v>
      </c>
      <c r="F234" s="67" t="str">
        <f t="shared" si="132"/>
        <v>968E</v>
      </c>
      <c r="G234" s="67">
        <f t="shared" si="152"/>
        <v>38542</v>
      </c>
      <c r="H234" s="67" t="str">
        <f t="shared" si="133"/>
        <v>2682</v>
      </c>
      <c r="I234" s="67">
        <f t="shared" si="153"/>
        <v>9858</v>
      </c>
      <c r="J234" s="79">
        <v>5</v>
      </c>
      <c r="K234" s="84" t="str">
        <f t="shared" si="134"/>
        <v>8E</v>
      </c>
      <c r="L234" s="79">
        <f t="shared" si="154"/>
        <v>142</v>
      </c>
      <c r="M234" s="84" t="str">
        <f t="shared" si="135"/>
        <v>96</v>
      </c>
      <c r="N234" s="79">
        <f t="shared" si="136"/>
        <v>150.5546875</v>
      </c>
      <c r="O234" s="211"/>
      <c r="P234" s="85">
        <f>LOOKUP(C234,全武将名字!$B$3:$B$257,全武将名字!$H$3:$H$257)</f>
        <v>98</v>
      </c>
      <c r="Q234" s="85">
        <f>LOOKUP(C234,全武将名字!$B$3:$B$257,全武将名字!$I$3:$I$257)</f>
        <v>74</v>
      </c>
      <c r="R234" s="85" t="str">
        <f>LOOKUP(C234,全武将名字!$B$3:$B$257,全武将名字!$J$3:$J$257)</f>
        <v>5A</v>
      </c>
      <c r="S234" s="85">
        <f>LOOKUP(C234,全武将名字!$B$3:$B$257,全武将名字!$K$3:$K$257)</f>
        <v>78</v>
      </c>
      <c r="T234" s="79" t="s">
        <v>83</v>
      </c>
      <c r="U234" s="87" t="str">
        <f>LOOKUP(C234,武将属性排列!$C$1:$C$255,武将属性排列!$D$1:$D$255)</f>
        <v>在野</v>
      </c>
      <c r="V234" s="88">
        <f>LOOKUP(C234,武将属性排列!$C$1:$C$255,武将属性排列!$E$1:$E$255)</f>
        <v>98</v>
      </c>
      <c r="W234" s="88">
        <f>LOOKUP(C234,武将属性排列!$C$1:$C$255,武将属性排列!$F$1:$F$255)</f>
        <v>60</v>
      </c>
      <c r="X234" s="88">
        <f>LOOKUP(C234,武将属性排列!$C$1:$C$255,武将属性排列!$G$1:$G$255)</f>
        <v>98</v>
      </c>
      <c r="Y234" s="88">
        <f>LOOKUP(C234,武将属性排列!$C$1:$C$255,武将属性排列!$I$1:$I$255)</f>
        <v>45</v>
      </c>
      <c r="Z234" s="93">
        <f>LOOKUP(C234,武将属性排列!$C$1:$C$255,武将属性排列!$K$1:$K$255)</f>
        <v>2</v>
      </c>
      <c r="AA234" s="93">
        <f t="shared" si="156"/>
        <v>0</v>
      </c>
      <c r="AB234" s="88">
        <f>LOOKUP(C234,武将属性排列!$C$1:$C$255,武将属性排列!$O$1:$O$255)</f>
        <v>65</v>
      </c>
      <c r="AC234" s="94">
        <f t="shared" si="155"/>
        <v>266884</v>
      </c>
      <c r="AD234" s="94" t="str">
        <f t="shared" si="137"/>
        <v>41284</v>
      </c>
      <c r="AE234" s="211"/>
      <c r="AF234" s="95">
        <f t="shared" si="157"/>
        <v>40</v>
      </c>
      <c r="AG234" s="99" t="str">
        <f t="shared" si="138"/>
        <v>62</v>
      </c>
      <c r="AH234" s="99" t="str">
        <f t="shared" si="139"/>
        <v>3C</v>
      </c>
      <c r="AI234" s="99" t="str">
        <f t="shared" si="140"/>
        <v>62</v>
      </c>
      <c r="AJ234" s="84" t="str">
        <f t="shared" si="141"/>
        <v>00</v>
      </c>
      <c r="AK234" s="99" t="str">
        <f t="shared" si="142"/>
        <v>2D</v>
      </c>
      <c r="AL234" s="101" t="str">
        <f t="shared" si="143"/>
        <v>山军</v>
      </c>
      <c r="AM234" s="102">
        <f t="shared" si="144"/>
        <v>2</v>
      </c>
      <c r="AN234" s="99" t="str">
        <f t="shared" si="145"/>
        <v>0</v>
      </c>
      <c r="AO234" s="108">
        <f t="shared" si="146"/>
        <v>0</v>
      </c>
      <c r="AP234" s="108">
        <f t="shared" si="147"/>
        <v>4</v>
      </c>
      <c r="AQ234" s="109">
        <f t="shared" si="148"/>
        <v>0</v>
      </c>
      <c r="AR234" s="110" t="str">
        <f t="shared" si="149"/>
        <v>41</v>
      </c>
      <c r="AS234" s="211"/>
      <c r="AT234" s="111" t="s">
        <v>417</v>
      </c>
      <c r="AU234" s="213"/>
      <c r="AV234" s="111">
        <v>28</v>
      </c>
      <c r="DD234" s="70" t="str">
        <f>LOOKUP(C234,全武将名字!$B$3:$B$257,全武将名字!$B$3:$B$257)</f>
        <v>田再镖</v>
      </c>
      <c r="DE234" s="70">
        <f t="shared" si="150"/>
        <v>1</v>
      </c>
    </row>
    <row r="235" spans="1:109">
      <c r="A235" s="59" t="str">
        <f t="shared" si="158"/>
        <v>E7</v>
      </c>
      <c r="B235" s="19">
        <v>231</v>
      </c>
      <c r="C235" s="19" t="s">
        <v>884</v>
      </c>
      <c r="D235" s="67" t="str">
        <f t="shared" si="131"/>
        <v>21F0</v>
      </c>
      <c r="E235" s="67">
        <f t="shared" si="151"/>
        <v>8688</v>
      </c>
      <c r="F235" s="67" t="str">
        <f t="shared" si="132"/>
        <v>9693</v>
      </c>
      <c r="G235" s="67">
        <f t="shared" si="152"/>
        <v>38547</v>
      </c>
      <c r="H235" s="67" t="str">
        <f t="shared" si="133"/>
        <v>2687</v>
      </c>
      <c r="I235" s="67">
        <f t="shared" si="153"/>
        <v>9863</v>
      </c>
      <c r="J235" s="79">
        <v>5</v>
      </c>
      <c r="K235" s="84" t="str">
        <f t="shared" si="134"/>
        <v>93</v>
      </c>
      <c r="L235" s="79">
        <f t="shared" si="154"/>
        <v>147</v>
      </c>
      <c r="M235" s="84" t="str">
        <f t="shared" si="135"/>
        <v>96</v>
      </c>
      <c r="N235" s="79">
        <f t="shared" si="136"/>
        <v>150.57421875</v>
      </c>
      <c r="O235" s="211"/>
      <c r="P235" s="85">
        <f>LOOKUP(C235,全武将名字!$B$3:$B$257,全武将名字!$H$3:$H$257)</f>
        <v>97</v>
      </c>
      <c r="Q235" s="85">
        <f>LOOKUP(C235,全武将名字!$B$3:$B$257,全武将名字!$I$3:$I$257)</f>
        <v>78</v>
      </c>
      <c r="R235" s="85" t="str">
        <f>LOOKUP(C235,全武将名字!$B$3:$B$257,全武将名字!$J$3:$J$257)</f>
        <v>7A</v>
      </c>
      <c r="S235" s="85" t="str">
        <f>LOOKUP(C235,全武将名字!$B$3:$B$257,全武将名字!$K$3:$K$257)</f>
        <v>5C</v>
      </c>
      <c r="T235" s="79" t="s">
        <v>83</v>
      </c>
      <c r="U235" s="87" t="str">
        <f>LOOKUP(C235,武将属性排列!$C$1:$C$255,武将属性排列!$D$1:$D$255)</f>
        <v>在野</v>
      </c>
      <c r="V235" s="88">
        <f>LOOKUP(C235,武将属性排列!$C$1:$C$255,武将属性排列!$E$1:$E$255)</f>
        <v>85</v>
      </c>
      <c r="W235" s="88">
        <f>LOOKUP(C235,武将属性排列!$C$1:$C$255,武将属性排列!$F$1:$F$255)</f>
        <v>43</v>
      </c>
      <c r="X235" s="88">
        <f>LOOKUP(C235,武将属性排列!$C$1:$C$255,武将属性排列!$G$1:$G$255)</f>
        <v>77</v>
      </c>
      <c r="Y235" s="88">
        <f>LOOKUP(C235,武将属性排列!$C$1:$C$255,武将属性排列!$I$1:$I$255)</f>
        <v>45</v>
      </c>
      <c r="Z235" s="93">
        <f>LOOKUP(C235,武将属性排列!$C$1:$C$255,武将属性排列!$K$1:$K$255)</f>
        <v>2</v>
      </c>
      <c r="AA235" s="93">
        <f t="shared" si="156"/>
        <v>0</v>
      </c>
      <c r="AB235" s="88">
        <f>LOOKUP(C235,武将属性排列!$C$1:$C$255,武将属性排列!$O$1:$O$255)</f>
        <v>66</v>
      </c>
      <c r="AC235" s="94">
        <f t="shared" si="155"/>
        <v>266892</v>
      </c>
      <c r="AD235" s="94" t="str">
        <f t="shared" si="137"/>
        <v>4128C</v>
      </c>
      <c r="AE235" s="211"/>
      <c r="AF235" s="95">
        <f t="shared" si="157"/>
        <v>40</v>
      </c>
      <c r="AG235" s="99" t="str">
        <f t="shared" si="138"/>
        <v>55</v>
      </c>
      <c r="AH235" s="99" t="str">
        <f t="shared" si="139"/>
        <v>2B</v>
      </c>
      <c r="AI235" s="99" t="str">
        <f t="shared" si="140"/>
        <v>4D</v>
      </c>
      <c r="AJ235" s="84" t="str">
        <f t="shared" si="141"/>
        <v>00</v>
      </c>
      <c r="AK235" s="99" t="str">
        <f t="shared" si="142"/>
        <v>2D</v>
      </c>
      <c r="AL235" s="101" t="str">
        <f t="shared" si="143"/>
        <v>山军</v>
      </c>
      <c r="AM235" s="102">
        <f t="shared" si="144"/>
        <v>2</v>
      </c>
      <c r="AN235" s="99" t="str">
        <f t="shared" si="145"/>
        <v>0</v>
      </c>
      <c r="AO235" s="108">
        <f t="shared" si="146"/>
        <v>0</v>
      </c>
      <c r="AP235" s="108">
        <f t="shared" si="147"/>
        <v>4</v>
      </c>
      <c r="AQ235" s="109">
        <f t="shared" si="148"/>
        <v>0</v>
      </c>
      <c r="AR235" s="110" t="str">
        <f t="shared" si="149"/>
        <v>42</v>
      </c>
      <c r="AS235" s="211"/>
      <c r="AT235" s="111" t="s">
        <v>421</v>
      </c>
      <c r="AU235" s="213"/>
      <c r="AV235" s="111">
        <v>0</v>
      </c>
      <c r="DD235" s="70" t="str">
        <f>LOOKUP(C235,全武将名字!$B$3:$B$257,全武将名字!$B$3:$B$257)</f>
        <v>沙克亮</v>
      </c>
      <c r="DE235" s="70">
        <f t="shared" si="150"/>
        <v>1</v>
      </c>
    </row>
    <row r="236" spans="1:109">
      <c r="A236" s="59" t="str">
        <f t="shared" si="158"/>
        <v>E8</v>
      </c>
      <c r="B236" s="19">
        <v>232</v>
      </c>
      <c r="C236" s="19" t="s">
        <v>814</v>
      </c>
      <c r="D236" s="67" t="str">
        <f t="shared" si="131"/>
        <v>21F2</v>
      </c>
      <c r="E236" s="67">
        <f t="shared" si="151"/>
        <v>8690</v>
      </c>
      <c r="F236" s="67" t="str">
        <f t="shared" si="132"/>
        <v>9698</v>
      </c>
      <c r="G236" s="67">
        <f t="shared" si="152"/>
        <v>38552</v>
      </c>
      <c r="H236" s="67" t="str">
        <f t="shared" si="133"/>
        <v>268C</v>
      </c>
      <c r="I236" s="67">
        <f t="shared" si="153"/>
        <v>9868</v>
      </c>
      <c r="J236" s="79">
        <v>5</v>
      </c>
      <c r="K236" s="84" t="str">
        <f t="shared" si="134"/>
        <v>98</v>
      </c>
      <c r="L236" s="79">
        <f t="shared" si="154"/>
        <v>152</v>
      </c>
      <c r="M236" s="84" t="str">
        <f t="shared" si="135"/>
        <v>96</v>
      </c>
      <c r="N236" s="79">
        <f t="shared" si="136"/>
        <v>150.59375</v>
      </c>
      <c r="O236" s="211"/>
      <c r="P236" s="85" t="str">
        <f>LOOKUP(C236,全武将名字!$B$3:$B$257,全武将名字!$H$3:$H$257)</f>
        <v>8E</v>
      </c>
      <c r="Q236" s="85">
        <f>LOOKUP(C236,全武将名字!$B$3:$B$257,全武将名字!$I$3:$I$257)</f>
        <v>50</v>
      </c>
      <c r="R236" s="85">
        <f>LOOKUP(C236,全武将名字!$B$3:$B$257,全武将名字!$J$3:$J$257)</f>
        <v>76</v>
      </c>
      <c r="S236" s="85" t="str">
        <f>LOOKUP(C236,全武将名字!$B$3:$B$257,全武将名字!$K$3:$K$257)</f>
        <v>FF</v>
      </c>
      <c r="T236" s="79" t="s">
        <v>83</v>
      </c>
      <c r="U236" s="87" t="str">
        <f>LOOKUP(C236,武将属性排列!$C$1:$C$255,武将属性排列!$D$1:$D$255)</f>
        <v>在野</v>
      </c>
      <c r="V236" s="88">
        <f>LOOKUP(C236,武将属性排列!$C$1:$C$255,武将属性排列!$E$1:$E$255)</f>
        <v>97</v>
      </c>
      <c r="W236" s="88">
        <f>LOOKUP(C236,武将属性排列!$C$1:$C$255,武将属性排列!$F$1:$F$255)</f>
        <v>10</v>
      </c>
      <c r="X236" s="88">
        <f>LOOKUP(C236,武将属性排列!$C$1:$C$255,武将属性排列!$G$1:$G$255)</f>
        <v>81</v>
      </c>
      <c r="Y236" s="88">
        <f>LOOKUP(C236,武将属性排列!$C$1:$C$255,武将属性排列!$I$1:$I$255)</f>
        <v>44</v>
      </c>
      <c r="Z236" s="93">
        <f>LOOKUP(C236,武将属性排列!$C$1:$C$255,武将属性排列!$K$1:$K$255)</f>
        <v>0</v>
      </c>
      <c r="AA236" s="93">
        <f t="shared" si="156"/>
        <v>0</v>
      </c>
      <c r="AB236" s="88">
        <f>LOOKUP(C236,武将属性排列!$C$1:$C$255,武将属性排列!$O$1:$O$255)</f>
        <v>69</v>
      </c>
      <c r="AC236" s="94">
        <f t="shared" si="155"/>
        <v>266900</v>
      </c>
      <c r="AD236" s="94" t="str">
        <f t="shared" si="137"/>
        <v>41294</v>
      </c>
      <c r="AE236" s="211"/>
      <c r="AF236" s="95">
        <f t="shared" si="157"/>
        <v>40</v>
      </c>
      <c r="AG236" s="99" t="str">
        <f t="shared" si="138"/>
        <v>61</v>
      </c>
      <c r="AH236" s="99" t="str">
        <f t="shared" si="139"/>
        <v>0A</v>
      </c>
      <c r="AI236" s="99" t="str">
        <f t="shared" si="140"/>
        <v>51</v>
      </c>
      <c r="AJ236" s="84" t="str">
        <f t="shared" si="141"/>
        <v>00</v>
      </c>
      <c r="AK236" s="99" t="str">
        <f t="shared" si="142"/>
        <v>2C</v>
      </c>
      <c r="AL236" s="101" t="str">
        <f t="shared" si="143"/>
        <v>平军</v>
      </c>
      <c r="AM236" s="102" t="str">
        <f t="shared" si="144"/>
        <v>0</v>
      </c>
      <c r="AN236" s="99" t="str">
        <f t="shared" si="145"/>
        <v>0</v>
      </c>
      <c r="AO236" s="108">
        <f t="shared" si="146"/>
        <v>0</v>
      </c>
      <c r="AP236" s="108">
        <f t="shared" si="147"/>
        <v>3</v>
      </c>
      <c r="AQ236" s="109">
        <f t="shared" si="148"/>
        <v>0</v>
      </c>
      <c r="AR236" s="110" t="str">
        <f t="shared" si="149"/>
        <v>45</v>
      </c>
      <c r="AS236" s="211"/>
      <c r="AT236" s="111" t="s">
        <v>421</v>
      </c>
      <c r="AU236" s="213"/>
      <c r="AV236" s="111">
        <v>14</v>
      </c>
      <c r="DD236" s="70" t="str">
        <f>LOOKUP(C236,全武将名字!$B$3:$B$257,全武将名字!$B$3:$B$257)</f>
        <v>胡强</v>
      </c>
      <c r="DE236" s="70">
        <f t="shared" si="150"/>
        <v>1</v>
      </c>
    </row>
    <row r="237" spans="1:109">
      <c r="A237" s="59" t="str">
        <f t="shared" si="158"/>
        <v>E9</v>
      </c>
      <c r="B237" s="19">
        <v>233</v>
      </c>
      <c r="C237" s="19" t="s">
        <v>886</v>
      </c>
      <c r="D237" s="67" t="str">
        <f t="shared" si="131"/>
        <v>21F4</v>
      </c>
      <c r="E237" s="67">
        <f t="shared" si="151"/>
        <v>8692</v>
      </c>
      <c r="F237" s="67" t="str">
        <f t="shared" si="132"/>
        <v>969D</v>
      </c>
      <c r="G237" s="67">
        <f t="shared" si="152"/>
        <v>38557</v>
      </c>
      <c r="H237" s="67" t="str">
        <f t="shared" si="133"/>
        <v>2691</v>
      </c>
      <c r="I237" s="67">
        <f t="shared" si="153"/>
        <v>9873</v>
      </c>
      <c r="J237" s="79">
        <v>5</v>
      </c>
      <c r="K237" s="84" t="str">
        <f t="shared" si="134"/>
        <v>9D</v>
      </c>
      <c r="L237" s="79">
        <f t="shared" si="154"/>
        <v>157</v>
      </c>
      <c r="M237" s="84" t="str">
        <f t="shared" si="135"/>
        <v>96</v>
      </c>
      <c r="N237" s="79">
        <f t="shared" si="136"/>
        <v>150.61328125</v>
      </c>
      <c r="O237" s="211"/>
      <c r="P237" s="85" t="str">
        <f>LOOKUP(C237,全武将名字!$B$3:$B$257,全武将名字!$H$3:$H$257)</f>
        <v>FA</v>
      </c>
      <c r="Q237" s="85">
        <f>LOOKUP(C237,全武将名字!$B$3:$B$257,全武将名字!$I$3:$I$257)</f>
        <v>50</v>
      </c>
      <c r="R237" s="85">
        <f>LOOKUP(C237,全武将名字!$B$3:$B$257,全武将名字!$J$3:$J$257)</f>
        <v>52</v>
      </c>
      <c r="S237" s="85">
        <f>LOOKUP(C237,全武将名字!$B$3:$B$257,全武将名字!$K$3:$K$257)</f>
        <v>70</v>
      </c>
      <c r="T237" s="79" t="s">
        <v>83</v>
      </c>
      <c r="U237" s="87" t="str">
        <f>LOOKUP(C237,武将属性排列!$C$1:$C$255,武将属性排列!$D$1:$D$255)</f>
        <v>在野</v>
      </c>
      <c r="V237" s="88">
        <f>LOOKUP(C237,武将属性排列!$C$1:$C$255,武将属性排列!$E$1:$E$255)</f>
        <v>68</v>
      </c>
      <c r="W237" s="88">
        <f>LOOKUP(C237,武将属性排列!$C$1:$C$255,武将属性排列!$F$1:$F$255)</f>
        <v>73</v>
      </c>
      <c r="X237" s="88">
        <f>LOOKUP(C237,武将属性排列!$C$1:$C$255,武将属性排列!$G$1:$G$255)</f>
        <v>52</v>
      </c>
      <c r="Y237" s="88">
        <f>LOOKUP(C237,武将属性排列!$C$1:$C$255,武将属性排列!$I$1:$I$255)</f>
        <v>43</v>
      </c>
      <c r="Z237" s="93">
        <f>LOOKUP(C237,武将属性排列!$C$1:$C$255,武将属性排列!$K$1:$K$255)</f>
        <v>0</v>
      </c>
      <c r="AA237" s="93">
        <f t="shared" si="156"/>
        <v>0</v>
      </c>
      <c r="AB237" s="88">
        <f>LOOKUP(C237,武将属性排列!$C$1:$C$255,武将属性排列!$O$1:$O$255)</f>
        <v>40</v>
      </c>
      <c r="AC237" s="94">
        <f t="shared" si="155"/>
        <v>266908</v>
      </c>
      <c r="AD237" s="94" t="str">
        <f t="shared" si="137"/>
        <v>4129C</v>
      </c>
      <c r="AE237" s="211"/>
      <c r="AF237" s="95">
        <f t="shared" si="157"/>
        <v>40</v>
      </c>
      <c r="AG237" s="99" t="str">
        <f t="shared" si="138"/>
        <v>44</v>
      </c>
      <c r="AH237" s="99" t="str">
        <f t="shared" si="139"/>
        <v>49</v>
      </c>
      <c r="AI237" s="99" t="str">
        <f t="shared" si="140"/>
        <v>34</v>
      </c>
      <c r="AJ237" s="84" t="str">
        <f t="shared" si="141"/>
        <v>00</v>
      </c>
      <c r="AK237" s="99" t="str">
        <f t="shared" si="142"/>
        <v>2B</v>
      </c>
      <c r="AL237" s="101" t="str">
        <f t="shared" si="143"/>
        <v>平军</v>
      </c>
      <c r="AM237" s="102" t="str">
        <f t="shared" si="144"/>
        <v>0</v>
      </c>
      <c r="AN237" s="99" t="str">
        <f t="shared" si="145"/>
        <v>0</v>
      </c>
      <c r="AO237" s="108">
        <f t="shared" si="146"/>
        <v>0</v>
      </c>
      <c r="AP237" s="108">
        <f t="shared" si="147"/>
        <v>4</v>
      </c>
      <c r="AQ237" s="109">
        <f t="shared" si="148"/>
        <v>0</v>
      </c>
      <c r="AR237" s="110" t="str">
        <f t="shared" si="149"/>
        <v>28</v>
      </c>
      <c r="AS237" s="211"/>
      <c r="AT237" s="111" t="s">
        <v>421</v>
      </c>
      <c r="AU237" s="213"/>
      <c r="AV237" s="111">
        <v>28</v>
      </c>
      <c r="DD237" s="70" t="str">
        <f>LOOKUP(C237,全武将名字!$B$3:$B$257,全武将名字!$B$3:$B$257)</f>
        <v>沙祖寿</v>
      </c>
      <c r="DE237" s="70">
        <f t="shared" si="150"/>
        <v>1</v>
      </c>
    </row>
    <row r="238" spans="1:109">
      <c r="A238" s="59" t="str">
        <f t="shared" si="158"/>
        <v>EA</v>
      </c>
      <c r="B238" s="19">
        <v>234</v>
      </c>
      <c r="C238" s="19" t="s">
        <v>885</v>
      </c>
      <c r="D238" s="67" t="str">
        <f t="shared" si="131"/>
        <v>21F6</v>
      </c>
      <c r="E238" s="67">
        <f t="shared" si="151"/>
        <v>8694</v>
      </c>
      <c r="F238" s="67" t="str">
        <f t="shared" si="132"/>
        <v>96A2</v>
      </c>
      <c r="G238" s="67">
        <f t="shared" si="152"/>
        <v>38562</v>
      </c>
      <c r="H238" s="67" t="str">
        <f t="shared" si="133"/>
        <v>2696</v>
      </c>
      <c r="I238" s="67">
        <f t="shared" si="153"/>
        <v>9878</v>
      </c>
      <c r="J238" s="79">
        <v>5</v>
      </c>
      <c r="K238" s="84" t="str">
        <f t="shared" si="134"/>
        <v>A2</v>
      </c>
      <c r="L238" s="79">
        <f t="shared" si="154"/>
        <v>162</v>
      </c>
      <c r="M238" s="84" t="str">
        <f t="shared" si="135"/>
        <v>96</v>
      </c>
      <c r="N238" s="79">
        <f t="shared" si="136"/>
        <v>150.6328125</v>
      </c>
      <c r="O238" s="211"/>
      <c r="P238" s="85">
        <f>LOOKUP(C238,全武将名字!$B$3:$B$257,全武将名字!$H$3:$H$257)</f>
        <v>97</v>
      </c>
      <c r="Q238" s="85">
        <f>LOOKUP(C238,全武将名字!$B$3:$B$257,全武将名字!$I$3:$I$257)</f>
        <v>78</v>
      </c>
      <c r="R238" s="85" t="str">
        <f>LOOKUP(C238,全武将名字!$B$3:$B$257,全武将名字!$J$3:$J$257)</f>
        <v>7A</v>
      </c>
      <c r="S238" s="85" t="str">
        <f>LOOKUP(C238,全武将名字!$B$3:$B$257,全武将名字!$K$3:$K$257)</f>
        <v>5E</v>
      </c>
      <c r="T238" s="79" t="s">
        <v>83</v>
      </c>
      <c r="U238" s="87" t="str">
        <f>LOOKUP(C238,武将属性排列!$C$1:$C$255,武将属性排列!$D$1:$D$255)</f>
        <v>在野</v>
      </c>
      <c r="V238" s="88">
        <f>LOOKUP(C238,武将属性排列!$C$1:$C$255,武将属性排列!$E$1:$E$255)</f>
        <v>83</v>
      </c>
      <c r="W238" s="88">
        <f>LOOKUP(C238,武将属性排列!$C$1:$C$255,武将属性排列!$F$1:$F$255)</f>
        <v>50</v>
      </c>
      <c r="X238" s="88">
        <f>LOOKUP(C238,武将属性排列!$C$1:$C$255,武将属性排列!$G$1:$G$255)</f>
        <v>80</v>
      </c>
      <c r="Y238" s="88">
        <f>LOOKUP(C238,武将属性排列!$C$1:$C$255,武将属性排列!$I$1:$I$255)</f>
        <v>31</v>
      </c>
      <c r="Z238" s="93">
        <f>LOOKUP(C238,武将属性排列!$C$1:$C$255,武将属性排列!$K$1:$K$255)</f>
        <v>2</v>
      </c>
      <c r="AA238" s="93">
        <f t="shared" si="156"/>
        <v>0</v>
      </c>
      <c r="AB238" s="88">
        <f>LOOKUP(C238,武将属性排列!$C$1:$C$255,武将属性排列!$O$1:$O$255)</f>
        <v>87</v>
      </c>
      <c r="AC238" s="94">
        <f t="shared" si="155"/>
        <v>266916</v>
      </c>
      <c r="AD238" s="94" t="str">
        <f t="shared" si="137"/>
        <v>412A4</v>
      </c>
      <c r="AE238" s="211"/>
      <c r="AF238" s="95">
        <f t="shared" si="157"/>
        <v>40</v>
      </c>
      <c r="AG238" s="99" t="str">
        <f t="shared" si="138"/>
        <v>53</v>
      </c>
      <c r="AH238" s="99" t="str">
        <f t="shared" si="139"/>
        <v>32</v>
      </c>
      <c r="AI238" s="99" t="str">
        <f t="shared" si="140"/>
        <v>50</v>
      </c>
      <c r="AJ238" s="84" t="str">
        <f t="shared" si="141"/>
        <v>00</v>
      </c>
      <c r="AK238" s="99" t="str">
        <f t="shared" si="142"/>
        <v>1F</v>
      </c>
      <c r="AL238" s="101" t="str">
        <f t="shared" si="143"/>
        <v>山军</v>
      </c>
      <c r="AM238" s="102">
        <f t="shared" si="144"/>
        <v>2</v>
      </c>
      <c r="AN238" s="99" t="str">
        <f t="shared" si="145"/>
        <v>0</v>
      </c>
      <c r="AO238" s="108">
        <f t="shared" si="146"/>
        <v>0</v>
      </c>
      <c r="AP238" s="108">
        <f t="shared" si="147"/>
        <v>3</v>
      </c>
      <c r="AQ238" s="109">
        <f t="shared" si="148"/>
        <v>0</v>
      </c>
      <c r="AR238" s="110" t="str">
        <f t="shared" si="149"/>
        <v>57</v>
      </c>
      <c r="AS238" s="211"/>
      <c r="AT238" s="111" t="s">
        <v>425</v>
      </c>
      <c r="AU238" s="213"/>
      <c r="AV238" s="111">
        <v>0</v>
      </c>
      <c r="DD238" s="70" t="str">
        <f>LOOKUP(C238,全武将名字!$B$3:$B$257,全武将名字!$B$3:$B$257)</f>
        <v>沙克明</v>
      </c>
      <c r="DE238" s="70">
        <f t="shared" si="150"/>
        <v>1</v>
      </c>
    </row>
    <row r="239" spans="1:109">
      <c r="A239" s="59" t="str">
        <f t="shared" si="158"/>
        <v>EB</v>
      </c>
      <c r="B239" s="19">
        <v>235</v>
      </c>
      <c r="C239" s="19" t="s">
        <v>764</v>
      </c>
      <c r="D239" s="67" t="str">
        <f t="shared" si="131"/>
        <v>21F8</v>
      </c>
      <c r="E239" s="67">
        <f t="shared" si="151"/>
        <v>8696</v>
      </c>
      <c r="F239" s="67" t="str">
        <f t="shared" si="132"/>
        <v>96A7</v>
      </c>
      <c r="G239" s="67">
        <f t="shared" si="152"/>
        <v>38567</v>
      </c>
      <c r="H239" s="67" t="str">
        <f t="shared" si="133"/>
        <v>269B</v>
      </c>
      <c r="I239" s="67">
        <f t="shared" si="153"/>
        <v>9883</v>
      </c>
      <c r="J239" s="79">
        <v>5</v>
      </c>
      <c r="K239" s="84" t="str">
        <f t="shared" si="134"/>
        <v>A7</v>
      </c>
      <c r="L239" s="79">
        <f t="shared" si="154"/>
        <v>167</v>
      </c>
      <c r="M239" s="84" t="str">
        <f t="shared" si="135"/>
        <v>96</v>
      </c>
      <c r="N239" s="79">
        <f t="shared" si="136"/>
        <v>150.65234375</v>
      </c>
      <c r="O239" s="211"/>
      <c r="P239" s="85">
        <f>LOOKUP(C239,全武将名字!$B$3:$B$257,全武将名字!$H$3:$H$257)</f>
        <v>89</v>
      </c>
      <c r="Q239" s="85">
        <f>LOOKUP(C239,全武将名字!$B$3:$B$257,全武将名字!$I$3:$I$257)</f>
        <v>50</v>
      </c>
      <c r="R239" s="85">
        <f>LOOKUP(C239,全武将名字!$B$3:$B$257,全武将名字!$J$3:$J$257)</f>
        <v>54</v>
      </c>
      <c r="S239" s="85">
        <f>LOOKUP(C239,全武将名字!$B$3:$B$257,全武将名字!$K$3:$K$257)</f>
        <v>56</v>
      </c>
      <c r="T239" s="79" t="s">
        <v>83</v>
      </c>
      <c r="U239" s="87" t="str">
        <f>LOOKUP(C239,武将属性排列!$C$1:$C$255,武将属性排列!$D$1:$D$255)</f>
        <v>出仕</v>
      </c>
      <c r="V239" s="88">
        <f>LOOKUP(C239,武将属性排列!$C$1:$C$255,武将属性排列!$E$1:$E$255)</f>
        <v>70</v>
      </c>
      <c r="W239" s="88">
        <f>LOOKUP(C239,武将属性排列!$C$1:$C$255,武将属性排列!$F$1:$F$255)</f>
        <v>64</v>
      </c>
      <c r="X239" s="88">
        <f>LOOKUP(C239,武将属性排列!$C$1:$C$255,武将属性排列!$G$1:$G$255)</f>
        <v>59</v>
      </c>
      <c r="Y239" s="88">
        <f>LOOKUP(C239,武将属性排列!$C$1:$C$255,武将属性排列!$I$1:$I$255)</f>
        <v>26</v>
      </c>
      <c r="Z239" s="93">
        <f>LOOKUP(C239,武将属性排列!$C$1:$C$255,武将属性排列!$K$1:$K$255)</f>
        <v>0</v>
      </c>
      <c r="AA239" s="93">
        <f t="shared" si="156"/>
        <v>500</v>
      </c>
      <c r="AB239" s="88">
        <f>LOOKUP(C239,武将属性排列!$C$1:$C$255,武将属性排列!$O$1:$O$255)</f>
        <v>60</v>
      </c>
      <c r="AC239" s="94">
        <f t="shared" si="155"/>
        <v>266924</v>
      </c>
      <c r="AD239" s="94" t="str">
        <f t="shared" si="137"/>
        <v>412AC</v>
      </c>
      <c r="AE239" s="211"/>
      <c r="AF239" s="95" t="str">
        <f t="shared" si="157"/>
        <v>00</v>
      </c>
      <c r="AG239" s="99" t="str">
        <f t="shared" si="138"/>
        <v>46</v>
      </c>
      <c r="AH239" s="99" t="str">
        <f t="shared" si="139"/>
        <v>40</v>
      </c>
      <c r="AI239" s="99" t="str">
        <f t="shared" si="140"/>
        <v>3B</v>
      </c>
      <c r="AJ239" s="84">
        <f t="shared" si="141"/>
        <v>30</v>
      </c>
      <c r="AK239" s="99" t="str">
        <f t="shared" si="142"/>
        <v>1A</v>
      </c>
      <c r="AL239" s="101" t="str">
        <f t="shared" si="143"/>
        <v>平军</v>
      </c>
      <c r="AM239" s="102" t="str">
        <f t="shared" si="144"/>
        <v>0</v>
      </c>
      <c r="AN239" s="99" t="str">
        <f t="shared" si="145"/>
        <v>5</v>
      </c>
      <c r="AO239" s="108">
        <f t="shared" si="146"/>
        <v>0</v>
      </c>
      <c r="AP239" s="108">
        <f t="shared" si="147"/>
        <v>4</v>
      </c>
      <c r="AQ239" s="109">
        <f t="shared" si="148"/>
        <v>2</v>
      </c>
      <c r="AR239" s="110" t="str">
        <f t="shared" si="149"/>
        <v>3C</v>
      </c>
      <c r="AS239" s="211"/>
      <c r="AT239" s="111" t="s">
        <v>425</v>
      </c>
      <c r="AU239" s="213"/>
      <c r="AV239" s="111">
        <v>14</v>
      </c>
      <c r="DD239" s="70" t="str">
        <f>LOOKUP(C239,全武将名字!$B$3:$B$257,全武将名字!$B$3:$B$257)</f>
        <v>陈维先</v>
      </c>
      <c r="DE239" s="70">
        <f t="shared" si="150"/>
        <v>1</v>
      </c>
    </row>
    <row r="240" spans="1:109">
      <c r="A240" s="59" t="str">
        <f t="shared" si="158"/>
        <v>EC</v>
      </c>
      <c r="B240" s="19">
        <v>236</v>
      </c>
      <c r="C240" s="19" t="s">
        <v>940</v>
      </c>
      <c r="D240" s="67" t="str">
        <f t="shared" si="131"/>
        <v>21FA</v>
      </c>
      <c r="E240" s="67">
        <f t="shared" si="151"/>
        <v>8698</v>
      </c>
      <c r="F240" s="67" t="str">
        <f t="shared" si="132"/>
        <v>96AC</v>
      </c>
      <c r="G240" s="67">
        <f t="shared" si="152"/>
        <v>38572</v>
      </c>
      <c r="H240" s="67" t="str">
        <f t="shared" si="133"/>
        <v>26A0</v>
      </c>
      <c r="I240" s="67">
        <f t="shared" si="153"/>
        <v>9888</v>
      </c>
      <c r="J240" s="79">
        <v>5</v>
      </c>
      <c r="K240" s="84" t="str">
        <f t="shared" si="134"/>
        <v>AC</v>
      </c>
      <c r="L240" s="79">
        <f t="shared" si="154"/>
        <v>172</v>
      </c>
      <c r="M240" s="84" t="str">
        <f t="shared" si="135"/>
        <v>96</v>
      </c>
      <c r="N240" s="79">
        <f t="shared" si="136"/>
        <v>150.671875</v>
      </c>
      <c r="O240" s="211"/>
      <c r="P240" s="85" t="str">
        <f>LOOKUP(C240,全武将名字!$B$3:$B$257,全武将名字!$H$3:$H$257)</f>
        <v>9F</v>
      </c>
      <c r="Q240" s="85">
        <f>LOOKUP(C240,全武将名字!$B$3:$B$257,全武将名字!$I$3:$I$257)</f>
        <v>72</v>
      </c>
      <c r="R240" s="85">
        <f>LOOKUP(C240,全武将名字!$B$3:$B$257,全武将名字!$J$3:$J$257)</f>
        <v>54</v>
      </c>
      <c r="S240" s="85" t="str">
        <f>LOOKUP(C240,全武将名字!$B$3:$B$257,全武将名字!$K$3:$K$257)</f>
        <v>FF</v>
      </c>
      <c r="T240" s="79" t="s">
        <v>83</v>
      </c>
      <c r="U240" s="87" t="str">
        <f>LOOKUP(C240,武将属性排列!$C$1:$C$255,武将属性排列!$D$1:$D$255)</f>
        <v>在野</v>
      </c>
      <c r="V240" s="88">
        <f>LOOKUP(C240,武将属性排列!$C$1:$C$255,武将属性排列!$E$1:$E$255)</f>
        <v>96</v>
      </c>
      <c r="W240" s="88">
        <f>LOOKUP(C240,武将属性排列!$C$1:$C$255,武将属性排列!$F$1:$F$255)</f>
        <v>15</v>
      </c>
      <c r="X240" s="88">
        <f>LOOKUP(C240,武将属性排列!$C$1:$C$255,武将属性排列!$G$1:$G$255)</f>
        <v>96</v>
      </c>
      <c r="Y240" s="88">
        <f>LOOKUP(C240,武将属性排列!$C$1:$C$255,武将属性排列!$I$1:$I$255)</f>
        <v>23</v>
      </c>
      <c r="Z240" s="93">
        <f>LOOKUP(C240,武将属性排列!$C$1:$C$255,武将属性排列!$K$1:$K$255)</f>
        <v>2</v>
      </c>
      <c r="AA240" s="93">
        <f t="shared" si="156"/>
        <v>0</v>
      </c>
      <c r="AB240" s="88">
        <f>LOOKUP(C240,武将属性排列!$C$1:$C$255,武将属性排列!$O$1:$O$255)</f>
        <v>63</v>
      </c>
      <c r="AC240" s="94">
        <f t="shared" si="155"/>
        <v>266932</v>
      </c>
      <c r="AD240" s="94" t="str">
        <f t="shared" si="137"/>
        <v>412B4</v>
      </c>
      <c r="AE240" s="211"/>
      <c r="AF240" s="95">
        <f t="shared" si="157"/>
        <v>40</v>
      </c>
      <c r="AG240" s="99" t="str">
        <f t="shared" si="138"/>
        <v>60</v>
      </c>
      <c r="AH240" s="99" t="str">
        <f t="shared" si="139"/>
        <v>0F</v>
      </c>
      <c r="AI240" s="99" t="str">
        <f t="shared" si="140"/>
        <v>60</v>
      </c>
      <c r="AJ240" s="84" t="str">
        <f t="shared" si="141"/>
        <v>00</v>
      </c>
      <c r="AK240" s="99" t="str">
        <f t="shared" si="142"/>
        <v>17</v>
      </c>
      <c r="AL240" s="101" t="str">
        <f t="shared" si="143"/>
        <v>山军</v>
      </c>
      <c r="AM240" s="102">
        <f t="shared" si="144"/>
        <v>2</v>
      </c>
      <c r="AN240" s="99" t="str">
        <f t="shared" si="145"/>
        <v>0</v>
      </c>
      <c r="AO240" s="108">
        <f t="shared" si="146"/>
        <v>0</v>
      </c>
      <c r="AP240" s="108">
        <f t="shared" si="147"/>
        <v>4</v>
      </c>
      <c r="AQ240" s="109">
        <f t="shared" si="148"/>
        <v>0</v>
      </c>
      <c r="AR240" s="110" t="str">
        <f t="shared" si="149"/>
        <v>3F</v>
      </c>
      <c r="AS240" s="211"/>
      <c r="AT240" s="111" t="s">
        <v>425</v>
      </c>
      <c r="AU240" s="213"/>
      <c r="AV240" s="111">
        <v>28</v>
      </c>
      <c r="DD240" s="70" t="str">
        <f>LOOKUP(C240,全武将名字!$B$3:$B$257,全武将名字!$B$3:$B$257)</f>
        <v>于皋</v>
      </c>
      <c r="DE240" s="70">
        <f t="shared" si="150"/>
        <v>1</v>
      </c>
    </row>
    <row r="241" spans="1:109" s="173" customFormat="1">
      <c r="A241" s="162" t="str">
        <f t="shared" si="158"/>
        <v>ED</v>
      </c>
      <c r="B241" s="160">
        <v>237</v>
      </c>
      <c r="C241" s="160" t="s">
        <v>106</v>
      </c>
      <c r="D241" s="163" t="str">
        <f t="shared" si="131"/>
        <v>21FC</v>
      </c>
      <c r="E241" s="163">
        <f t="shared" si="151"/>
        <v>8700</v>
      </c>
      <c r="F241" s="163" t="str">
        <f t="shared" si="132"/>
        <v>96B1</v>
      </c>
      <c r="G241" s="163">
        <f t="shared" si="152"/>
        <v>38577</v>
      </c>
      <c r="H241" s="163" t="str">
        <f t="shared" si="133"/>
        <v>26A5</v>
      </c>
      <c r="I241" s="163">
        <f t="shared" si="153"/>
        <v>9893</v>
      </c>
      <c r="J241" s="164">
        <v>5</v>
      </c>
      <c r="K241" s="164" t="str">
        <f t="shared" si="134"/>
        <v>B1</v>
      </c>
      <c r="L241" s="164">
        <f t="shared" si="154"/>
        <v>177</v>
      </c>
      <c r="M241" s="164" t="str">
        <f t="shared" si="135"/>
        <v>96</v>
      </c>
      <c r="N241" s="164">
        <f t="shared" si="136"/>
        <v>150.69140625</v>
      </c>
      <c r="O241" s="211"/>
      <c r="P241" s="164">
        <f>LOOKUP(C241,全武将名字!$B$3:$B$257,全武将名字!$H$3:$H$257)</f>
        <v>94</v>
      </c>
      <c r="Q241" s="164">
        <f>LOOKUP(C241,全武将名字!$B$3:$B$257,全武将名字!$I$3:$I$257)</f>
        <v>50</v>
      </c>
      <c r="R241" s="164">
        <f>LOOKUP(C241,全武将名字!$B$3:$B$257,全武将名字!$J$3:$J$257)</f>
        <v>72</v>
      </c>
      <c r="S241" s="164">
        <f>LOOKUP(C241,全武将名字!$B$3:$B$257,全武将名字!$K$3:$K$257)</f>
        <v>54</v>
      </c>
      <c r="T241" s="164" t="s">
        <v>83</v>
      </c>
      <c r="U241" s="165" t="str">
        <f>LOOKUP(C241,武将属性排列!$C$1:$C$255,武将属性排列!$D$1:$D$255)</f>
        <v>在野</v>
      </c>
      <c r="V241" s="166">
        <f>LOOKUP(C241,武将属性排列!$C$1:$C$255,武将属性排列!$E$1:$E$255)</f>
        <v>51</v>
      </c>
      <c r="W241" s="166">
        <f>LOOKUP(C241,武将属性排列!$C$1:$C$255,武将属性排列!$F$1:$F$255)</f>
        <v>68</v>
      </c>
      <c r="X241" s="166">
        <f>LOOKUP(C241,武将属性排列!$C$1:$C$255,武将属性排列!$G$1:$G$255)</f>
        <v>50</v>
      </c>
      <c r="Y241" s="166">
        <f>LOOKUP(C241,武将属性排列!$C$1:$C$255,武将属性排列!$I$1:$I$255)</f>
        <v>77</v>
      </c>
      <c r="Z241" s="167">
        <f>LOOKUP(C241,武将属性排列!$C$1:$C$255,武将属性排列!$K$1:$K$255)</f>
        <v>1</v>
      </c>
      <c r="AA241" s="167">
        <f t="shared" si="156"/>
        <v>0</v>
      </c>
      <c r="AB241" s="166">
        <f>LOOKUP(C241,武将属性排列!$C$1:$C$255,武将属性排列!$O$1:$O$255)</f>
        <v>73</v>
      </c>
      <c r="AC241" s="166">
        <f t="shared" si="155"/>
        <v>266940</v>
      </c>
      <c r="AD241" s="166" t="str">
        <f t="shared" si="137"/>
        <v>412BC</v>
      </c>
      <c r="AE241" s="211"/>
      <c r="AF241" s="168">
        <v>20</v>
      </c>
      <c r="AG241" s="166" t="str">
        <f t="shared" si="138"/>
        <v>33</v>
      </c>
      <c r="AH241" s="166" t="str">
        <f t="shared" si="139"/>
        <v>44</v>
      </c>
      <c r="AI241" s="166" t="str">
        <f t="shared" si="140"/>
        <v>32</v>
      </c>
      <c r="AJ241" s="164" t="str">
        <f t="shared" si="141"/>
        <v>00</v>
      </c>
      <c r="AK241" s="166" t="str">
        <f t="shared" si="142"/>
        <v>4D</v>
      </c>
      <c r="AL241" s="174" t="str">
        <f t="shared" si="143"/>
        <v>水军</v>
      </c>
      <c r="AM241" s="175">
        <f t="shared" si="144"/>
        <v>1</v>
      </c>
      <c r="AN241" s="166" t="str">
        <f t="shared" si="145"/>
        <v>0</v>
      </c>
      <c r="AO241" s="169">
        <f t="shared" si="146"/>
        <v>0</v>
      </c>
      <c r="AP241" s="169">
        <f t="shared" si="147"/>
        <v>4</v>
      </c>
      <c r="AQ241" s="170">
        <f t="shared" si="148"/>
        <v>0</v>
      </c>
      <c r="AR241" s="171" t="str">
        <f t="shared" si="149"/>
        <v>49</v>
      </c>
      <c r="AS241" s="211"/>
      <c r="AT241" s="172" t="s">
        <v>430</v>
      </c>
      <c r="AU241" s="213"/>
      <c r="AV241" s="172">
        <v>0</v>
      </c>
      <c r="DD241" s="173" t="str">
        <f>LOOKUP(C241,全武将名字!$B$3:$B$257,全武将名字!$B$3:$B$257)</f>
        <v>陆仲亨</v>
      </c>
      <c r="DE241" s="173">
        <f t="shared" si="150"/>
        <v>0</v>
      </c>
    </row>
    <row r="242" spans="1:109" s="173" customFormat="1">
      <c r="A242" s="162" t="str">
        <f t="shared" si="158"/>
        <v>EE</v>
      </c>
      <c r="B242" s="160">
        <v>238</v>
      </c>
      <c r="C242" s="160" t="s">
        <v>102</v>
      </c>
      <c r="D242" s="163" t="str">
        <f t="shared" si="131"/>
        <v>21FE</v>
      </c>
      <c r="E242" s="163">
        <f t="shared" si="151"/>
        <v>8702</v>
      </c>
      <c r="F242" s="163" t="str">
        <f t="shared" si="132"/>
        <v>96B6</v>
      </c>
      <c r="G242" s="163">
        <f t="shared" si="152"/>
        <v>38582</v>
      </c>
      <c r="H242" s="163" t="str">
        <f t="shared" si="133"/>
        <v>26AA</v>
      </c>
      <c r="I242" s="163">
        <f t="shared" si="153"/>
        <v>9898</v>
      </c>
      <c r="J242" s="164">
        <v>5</v>
      </c>
      <c r="K242" s="164" t="str">
        <f t="shared" si="134"/>
        <v>B6</v>
      </c>
      <c r="L242" s="164">
        <f t="shared" si="154"/>
        <v>182</v>
      </c>
      <c r="M242" s="164" t="str">
        <f t="shared" si="135"/>
        <v>96</v>
      </c>
      <c r="N242" s="164">
        <f t="shared" si="136"/>
        <v>150.7109375</v>
      </c>
      <c r="O242" s="211"/>
      <c r="P242" s="164" t="str">
        <f>LOOKUP(C242,全武将名字!$B$3:$B$257,全武将名字!$H$3:$H$257)</f>
        <v>FC</v>
      </c>
      <c r="Q242" s="164">
        <f>LOOKUP(C242,全武将名字!$B$3:$B$257,全武将名字!$I$3:$I$257)</f>
        <v>72</v>
      </c>
      <c r="R242" s="164">
        <f>LOOKUP(C242,全武将名字!$B$3:$B$257,全武将名字!$J$3:$J$257)</f>
        <v>54</v>
      </c>
      <c r="S242" s="164" t="str">
        <f>LOOKUP(C242,全武将名字!$B$3:$B$257,全武将名字!$K$3:$K$257)</f>
        <v>FF</v>
      </c>
      <c r="T242" s="164" t="s">
        <v>83</v>
      </c>
      <c r="U242" s="165" t="str">
        <f>LOOKUP(C242,武将属性排列!$C$1:$C$255,武将属性排列!$D$1:$D$255)</f>
        <v>在野</v>
      </c>
      <c r="V242" s="166">
        <f>LOOKUP(C242,武将属性排列!$C$1:$C$255,武将属性排列!$E$1:$E$255)</f>
        <v>91</v>
      </c>
      <c r="W242" s="166">
        <f>LOOKUP(C242,武将属性排列!$C$1:$C$255,武将属性排列!$F$1:$F$255)</f>
        <v>48</v>
      </c>
      <c r="X242" s="166">
        <f>LOOKUP(C242,武将属性排列!$C$1:$C$255,武将属性排列!$G$1:$G$255)</f>
        <v>91</v>
      </c>
      <c r="Y242" s="166">
        <f>LOOKUP(C242,武将属性排列!$C$1:$C$255,武将属性排列!$I$1:$I$255)</f>
        <v>86</v>
      </c>
      <c r="Z242" s="167">
        <f>LOOKUP(C242,武将属性排列!$C$1:$C$255,武将属性排列!$K$1:$K$255)</f>
        <v>2</v>
      </c>
      <c r="AA242" s="167">
        <f t="shared" si="156"/>
        <v>0</v>
      </c>
      <c r="AB242" s="166">
        <f>LOOKUP(C242,武将属性排列!$C$1:$C$255,武将属性排列!$O$1:$O$255)</f>
        <v>76</v>
      </c>
      <c r="AC242" s="166">
        <f t="shared" si="155"/>
        <v>266948</v>
      </c>
      <c r="AD242" s="166" t="str">
        <f t="shared" si="137"/>
        <v>412C4</v>
      </c>
      <c r="AE242" s="211"/>
      <c r="AF242" s="168">
        <v>20</v>
      </c>
      <c r="AG242" s="166" t="str">
        <f t="shared" si="138"/>
        <v>5B</v>
      </c>
      <c r="AH242" s="166" t="str">
        <f t="shared" si="139"/>
        <v>30</v>
      </c>
      <c r="AI242" s="166" t="str">
        <f t="shared" si="140"/>
        <v>5B</v>
      </c>
      <c r="AJ242" s="164" t="str">
        <f t="shared" si="141"/>
        <v>00</v>
      </c>
      <c r="AK242" s="166" t="str">
        <f t="shared" si="142"/>
        <v>56</v>
      </c>
      <c r="AL242" s="174" t="str">
        <f t="shared" si="143"/>
        <v>山军</v>
      </c>
      <c r="AM242" s="175">
        <f t="shared" si="144"/>
        <v>2</v>
      </c>
      <c r="AN242" s="166" t="str">
        <f t="shared" si="145"/>
        <v>0</v>
      </c>
      <c r="AO242" s="169">
        <f t="shared" si="146"/>
        <v>0</v>
      </c>
      <c r="AP242" s="169">
        <f t="shared" si="147"/>
        <v>4</v>
      </c>
      <c r="AQ242" s="170">
        <f t="shared" si="148"/>
        <v>0</v>
      </c>
      <c r="AR242" s="171" t="str">
        <f t="shared" si="149"/>
        <v>4C</v>
      </c>
      <c r="AS242" s="211"/>
      <c r="AT242" s="172" t="s">
        <v>430</v>
      </c>
      <c r="AU242" s="213"/>
      <c r="AV242" s="172">
        <v>14</v>
      </c>
      <c r="DD242" s="173" t="str">
        <f>LOOKUP(C242,全武将名字!$B$3:$B$257,全武将名字!$B$3:$B$257)</f>
        <v>贺肖</v>
      </c>
      <c r="DE242" s="173">
        <f t="shared" si="150"/>
        <v>0</v>
      </c>
    </row>
    <row r="243" spans="1:109" s="173" customFormat="1">
      <c r="A243" s="162" t="str">
        <f t="shared" si="158"/>
        <v>EF</v>
      </c>
      <c r="B243" s="160">
        <v>239</v>
      </c>
      <c r="C243" s="160" t="s">
        <v>99</v>
      </c>
      <c r="D243" s="163" t="str">
        <f t="shared" si="131"/>
        <v>2200</v>
      </c>
      <c r="E243" s="163">
        <f t="shared" si="151"/>
        <v>8704</v>
      </c>
      <c r="F243" s="163" t="str">
        <f t="shared" si="132"/>
        <v>96BB</v>
      </c>
      <c r="G243" s="163">
        <f t="shared" si="152"/>
        <v>38587</v>
      </c>
      <c r="H243" s="163" t="str">
        <f t="shared" si="133"/>
        <v>26AF</v>
      </c>
      <c r="I243" s="163">
        <f t="shared" si="153"/>
        <v>9903</v>
      </c>
      <c r="J243" s="164">
        <v>5</v>
      </c>
      <c r="K243" s="164" t="str">
        <f t="shared" si="134"/>
        <v>BB</v>
      </c>
      <c r="L243" s="164">
        <f t="shared" si="154"/>
        <v>187</v>
      </c>
      <c r="M243" s="164" t="str">
        <f t="shared" si="135"/>
        <v>96</v>
      </c>
      <c r="N243" s="164">
        <f t="shared" si="136"/>
        <v>150.73046875</v>
      </c>
      <c r="O243" s="211"/>
      <c r="P243" s="164" t="str">
        <f>LOOKUP(C243,全武将名字!$B$3:$B$257,全武将名字!$H$3:$H$257)</f>
        <v>8B</v>
      </c>
      <c r="Q243" s="164">
        <f>LOOKUP(C243,全武将名字!$B$3:$B$257,全武将名字!$I$3:$I$257)</f>
        <v>50</v>
      </c>
      <c r="R243" s="164">
        <f>LOOKUP(C243,全武将名字!$B$3:$B$257,全武将名字!$J$3:$J$257)</f>
        <v>52</v>
      </c>
      <c r="S243" s="164" t="str">
        <f>LOOKUP(C243,全武将名字!$B$3:$B$257,全武将名字!$K$3:$K$257)</f>
        <v>FF</v>
      </c>
      <c r="T243" s="164" t="s">
        <v>83</v>
      </c>
      <c r="U243" s="165" t="str">
        <f>LOOKUP(C243,武将属性排列!$C$1:$C$255,武将属性排列!$D$1:$D$255)</f>
        <v>出仕</v>
      </c>
      <c r="V243" s="166">
        <f>LOOKUP(C243,武将属性排列!$C$1:$C$255,武将属性排列!$E$1:$E$255)</f>
        <v>79</v>
      </c>
      <c r="W243" s="166">
        <f>LOOKUP(C243,武将属性排列!$C$1:$C$255,武将属性排列!$F$1:$F$255)</f>
        <v>60</v>
      </c>
      <c r="X243" s="166">
        <f>LOOKUP(C243,武将属性排列!$C$1:$C$255,武将属性排列!$G$1:$G$255)</f>
        <v>71</v>
      </c>
      <c r="Y243" s="166">
        <f>LOOKUP(C243,武将属性排列!$C$1:$C$255,武将属性排列!$I$1:$I$255)</f>
        <v>85</v>
      </c>
      <c r="Z243" s="167">
        <f>LOOKUP(C243,武将属性排列!$C$1:$C$255,武将属性排列!$K$1:$K$255)</f>
        <v>2</v>
      </c>
      <c r="AA243" s="167">
        <f t="shared" si="156"/>
        <v>500</v>
      </c>
      <c r="AB243" s="166">
        <f>LOOKUP(C243,武将属性排列!$C$1:$C$255,武将属性排列!$O$1:$O$255)</f>
        <v>70</v>
      </c>
      <c r="AC243" s="166">
        <f t="shared" si="155"/>
        <v>266956</v>
      </c>
      <c r="AD243" s="166" t="str">
        <f t="shared" si="137"/>
        <v>412CC</v>
      </c>
      <c r="AE243" s="211"/>
      <c r="AF243" s="168">
        <v>20</v>
      </c>
      <c r="AG243" s="166" t="str">
        <f t="shared" si="138"/>
        <v>4F</v>
      </c>
      <c r="AH243" s="166" t="str">
        <f t="shared" si="139"/>
        <v>3C</v>
      </c>
      <c r="AI243" s="166" t="str">
        <f t="shared" si="140"/>
        <v>47</v>
      </c>
      <c r="AJ243" s="164">
        <f t="shared" si="141"/>
        <v>20</v>
      </c>
      <c r="AK243" s="166" t="str">
        <f t="shared" si="142"/>
        <v>55</v>
      </c>
      <c r="AL243" s="174" t="str">
        <f t="shared" si="143"/>
        <v>山军</v>
      </c>
      <c r="AM243" s="175">
        <f t="shared" si="144"/>
        <v>2</v>
      </c>
      <c r="AN243" s="166" t="str">
        <f t="shared" si="145"/>
        <v>5</v>
      </c>
      <c r="AO243" s="169">
        <f t="shared" si="146"/>
        <v>0</v>
      </c>
      <c r="AP243" s="169">
        <f t="shared" si="147"/>
        <v>4</v>
      </c>
      <c r="AQ243" s="170">
        <f t="shared" si="148"/>
        <v>3</v>
      </c>
      <c r="AR243" s="171" t="str">
        <f t="shared" si="149"/>
        <v>46</v>
      </c>
      <c r="AS243" s="211"/>
      <c r="AT243" s="172" t="s">
        <v>430</v>
      </c>
      <c r="AU243" s="213"/>
      <c r="AV243" s="172">
        <v>28</v>
      </c>
      <c r="DD243" s="173" t="str">
        <f>LOOKUP(C243,全武将名字!$B$3:$B$257,全武将名字!$B$3:$B$257)</f>
        <v>朵儿</v>
      </c>
      <c r="DE243" s="173">
        <f t="shared" si="150"/>
        <v>0</v>
      </c>
    </row>
    <row r="244" spans="1:109" s="173" customFormat="1">
      <c r="A244" s="162" t="str">
        <f t="shared" si="158"/>
        <v>F0</v>
      </c>
      <c r="B244" s="160">
        <v>240</v>
      </c>
      <c r="C244" s="160" t="s">
        <v>95</v>
      </c>
      <c r="D244" s="163" t="str">
        <f t="shared" si="131"/>
        <v>2202</v>
      </c>
      <c r="E244" s="163">
        <f t="shared" si="151"/>
        <v>8706</v>
      </c>
      <c r="F244" s="163" t="str">
        <f t="shared" si="132"/>
        <v>96C0</v>
      </c>
      <c r="G244" s="163">
        <f t="shared" si="152"/>
        <v>38592</v>
      </c>
      <c r="H244" s="163" t="str">
        <f t="shared" si="133"/>
        <v>26B4</v>
      </c>
      <c r="I244" s="163">
        <f t="shared" si="153"/>
        <v>9908</v>
      </c>
      <c r="J244" s="164">
        <v>5</v>
      </c>
      <c r="K244" s="164" t="str">
        <f t="shared" si="134"/>
        <v>C0</v>
      </c>
      <c r="L244" s="164">
        <f t="shared" si="154"/>
        <v>192</v>
      </c>
      <c r="M244" s="164" t="str">
        <f t="shared" si="135"/>
        <v>96</v>
      </c>
      <c r="N244" s="164">
        <f t="shared" si="136"/>
        <v>150.75</v>
      </c>
      <c r="O244" s="211"/>
      <c r="P244" s="164" t="str">
        <f>LOOKUP(C244,全武将名字!$B$3:$B$257,全武将名字!$H$3:$H$257)</f>
        <v>8A</v>
      </c>
      <c r="Q244" s="164">
        <f>LOOKUP(C244,全武将名字!$B$3:$B$257,全武将名字!$I$3:$I$257)</f>
        <v>78</v>
      </c>
      <c r="R244" s="164" t="str">
        <f>LOOKUP(C244,全武将名字!$B$3:$B$257,全武将名字!$J$3:$J$257)</f>
        <v>7A</v>
      </c>
      <c r="S244" s="164" t="str">
        <f>LOOKUP(C244,全武将名字!$B$3:$B$257,全武将名字!$K$3:$K$257)</f>
        <v>5C</v>
      </c>
      <c r="T244" s="164" t="s">
        <v>83</v>
      </c>
      <c r="U244" s="165" t="str">
        <f>LOOKUP(C244,武将属性排列!$C$1:$C$255,武将属性排列!$D$1:$D$255)</f>
        <v>在野</v>
      </c>
      <c r="V244" s="166">
        <f>LOOKUP(C244,武将属性排列!$C$1:$C$255,武将属性排列!$E$1:$E$255)</f>
        <v>82</v>
      </c>
      <c r="W244" s="166">
        <f>LOOKUP(C244,武将属性排列!$C$1:$C$255,武将属性排列!$F$1:$F$255)</f>
        <v>42</v>
      </c>
      <c r="X244" s="166">
        <f>LOOKUP(C244,武将属性排列!$C$1:$C$255,武将属性排列!$G$1:$G$255)</f>
        <v>60</v>
      </c>
      <c r="Y244" s="166">
        <f>LOOKUP(C244,武将属性排列!$C$1:$C$255,武将属性排列!$I$1:$I$255)</f>
        <v>73</v>
      </c>
      <c r="Z244" s="167">
        <f>LOOKUP(C244,武将属性排列!$C$1:$C$255,武将属性排列!$K$1:$K$255)</f>
        <v>2</v>
      </c>
      <c r="AA244" s="167">
        <f t="shared" si="156"/>
        <v>0</v>
      </c>
      <c r="AB244" s="166">
        <f>LOOKUP(C244,武将属性排列!$C$1:$C$255,武将属性排列!$O$1:$O$255)</f>
        <v>60</v>
      </c>
      <c r="AC244" s="166">
        <f t="shared" si="155"/>
        <v>266964</v>
      </c>
      <c r="AD244" s="166" t="str">
        <f t="shared" si="137"/>
        <v>412D4</v>
      </c>
      <c r="AE244" s="211"/>
      <c r="AF244" s="168">
        <v>20</v>
      </c>
      <c r="AG244" s="166" t="str">
        <f t="shared" si="138"/>
        <v>52</v>
      </c>
      <c r="AH244" s="166" t="str">
        <f t="shared" si="139"/>
        <v>2A</v>
      </c>
      <c r="AI244" s="166" t="str">
        <f t="shared" si="140"/>
        <v>3C</v>
      </c>
      <c r="AJ244" s="164" t="str">
        <f t="shared" si="141"/>
        <v>00</v>
      </c>
      <c r="AK244" s="166" t="str">
        <f t="shared" si="142"/>
        <v>49</v>
      </c>
      <c r="AL244" s="174" t="str">
        <f t="shared" si="143"/>
        <v>山军</v>
      </c>
      <c r="AM244" s="175">
        <f t="shared" si="144"/>
        <v>2</v>
      </c>
      <c r="AN244" s="166" t="str">
        <f t="shared" si="145"/>
        <v>0</v>
      </c>
      <c r="AO244" s="169">
        <f t="shared" si="146"/>
        <v>0</v>
      </c>
      <c r="AP244" s="169">
        <f t="shared" si="147"/>
        <v>3</v>
      </c>
      <c r="AQ244" s="170">
        <f t="shared" si="148"/>
        <v>0</v>
      </c>
      <c r="AR244" s="171" t="str">
        <f t="shared" si="149"/>
        <v>3C</v>
      </c>
      <c r="AS244" s="211"/>
      <c r="AT244" s="172" t="s">
        <v>431</v>
      </c>
      <c r="AU244" s="213"/>
      <c r="AV244" s="172">
        <v>0</v>
      </c>
      <c r="DD244" s="173" t="str">
        <f>LOOKUP(C244,全武将名字!$B$3:$B$257,全武将名字!$B$3:$B$257)</f>
        <v>丁德兴</v>
      </c>
      <c r="DE244" s="173">
        <f t="shared" si="150"/>
        <v>0</v>
      </c>
    </row>
    <row r="245" spans="1:109" s="173" customFormat="1">
      <c r="A245" s="162" t="str">
        <f t="shared" si="158"/>
        <v>F1</v>
      </c>
      <c r="B245" s="163">
        <v>241</v>
      </c>
      <c r="C245" s="160" t="s">
        <v>92</v>
      </c>
      <c r="D245" s="163" t="str">
        <f t="shared" si="131"/>
        <v>2204</v>
      </c>
      <c r="E245" s="163">
        <f t="shared" si="151"/>
        <v>8708</v>
      </c>
      <c r="F245" s="163" t="str">
        <f t="shared" si="132"/>
        <v>96C5</v>
      </c>
      <c r="G245" s="163">
        <f t="shared" si="152"/>
        <v>38597</v>
      </c>
      <c r="H245" s="163" t="str">
        <f t="shared" si="133"/>
        <v>26B9</v>
      </c>
      <c r="I245" s="163">
        <f t="shared" si="153"/>
        <v>9913</v>
      </c>
      <c r="J245" s="164">
        <v>5</v>
      </c>
      <c r="K245" s="164" t="str">
        <f t="shared" si="134"/>
        <v>C5</v>
      </c>
      <c r="L245" s="164">
        <f t="shared" si="154"/>
        <v>197</v>
      </c>
      <c r="M245" s="164" t="str">
        <f t="shared" si="135"/>
        <v>96</v>
      </c>
      <c r="N245" s="164">
        <f t="shared" si="136"/>
        <v>150.76953125</v>
      </c>
      <c r="O245" s="211"/>
      <c r="P245" s="164">
        <f>LOOKUP(C245,全武将名字!$B$3:$B$257,全武将名字!$H$3:$H$257)</f>
        <v>89</v>
      </c>
      <c r="Q245" s="164">
        <f>LOOKUP(C245,全武将名字!$B$3:$B$257,全武将名字!$I$3:$I$257)</f>
        <v>50</v>
      </c>
      <c r="R245" s="164" t="str">
        <f>LOOKUP(C245,全武将名字!$B$3:$B$257,全武将名字!$J$3:$J$257)</f>
        <v>5A</v>
      </c>
      <c r="S245" s="164" t="str">
        <f>LOOKUP(C245,全武将名字!$B$3:$B$257,全武将名字!$K$3:$K$257)</f>
        <v>7C</v>
      </c>
      <c r="T245" s="164" t="s">
        <v>83</v>
      </c>
      <c r="U245" s="165" t="str">
        <f>LOOKUP(C245,武将属性排列!$C$1:$C$255,武将属性排列!$D$1:$D$255)</f>
        <v>出仕</v>
      </c>
      <c r="V245" s="166">
        <f>LOOKUP(C245,武将属性排列!$C$1:$C$255,武将属性排列!$E$1:$E$255)</f>
        <v>77</v>
      </c>
      <c r="W245" s="166">
        <f>LOOKUP(C245,武将属性排列!$C$1:$C$255,武将属性排列!$F$1:$F$255)</f>
        <v>46</v>
      </c>
      <c r="X245" s="166">
        <f>LOOKUP(C245,武将属性排列!$C$1:$C$255,武将属性排列!$G$1:$G$255)</f>
        <v>76</v>
      </c>
      <c r="Y245" s="166">
        <f>LOOKUP(C245,武将属性排列!$C$1:$C$255,武将属性排列!$I$1:$I$255)</f>
        <v>93</v>
      </c>
      <c r="Z245" s="167">
        <f>LOOKUP(C245,武将属性排列!$C$1:$C$255,武将属性排列!$K$1:$K$255)</f>
        <v>1</v>
      </c>
      <c r="AA245" s="167">
        <f t="shared" si="156"/>
        <v>500</v>
      </c>
      <c r="AB245" s="166">
        <f>LOOKUP(C245,武将属性排列!$C$1:$C$255,武将属性排列!$O$1:$O$255)</f>
        <v>81</v>
      </c>
      <c r="AC245" s="166">
        <v>26624</v>
      </c>
      <c r="AD245" s="166" t="str">
        <f t="shared" si="137"/>
        <v>6800</v>
      </c>
      <c r="AE245" s="211"/>
      <c r="AF245" s="168">
        <v>20</v>
      </c>
      <c r="AG245" s="166" t="str">
        <f t="shared" si="138"/>
        <v>4D</v>
      </c>
      <c r="AH245" s="166" t="str">
        <f t="shared" si="139"/>
        <v>2E</v>
      </c>
      <c r="AI245" s="166" t="str">
        <f t="shared" si="140"/>
        <v>4C</v>
      </c>
      <c r="AJ245" s="164">
        <f t="shared" si="141"/>
        <v>20</v>
      </c>
      <c r="AK245" s="166" t="str">
        <f t="shared" si="142"/>
        <v>5D</v>
      </c>
      <c r="AL245" s="174" t="str">
        <f t="shared" si="143"/>
        <v>水军</v>
      </c>
      <c r="AM245" s="175">
        <f t="shared" si="144"/>
        <v>1</v>
      </c>
      <c r="AN245" s="166" t="str">
        <f t="shared" si="145"/>
        <v>5</v>
      </c>
      <c r="AO245" s="169">
        <f t="shared" si="146"/>
        <v>0</v>
      </c>
      <c r="AP245" s="169">
        <f t="shared" si="147"/>
        <v>4</v>
      </c>
      <c r="AQ245" s="170">
        <f t="shared" si="148"/>
        <v>3</v>
      </c>
      <c r="AR245" s="171" t="str">
        <f t="shared" si="149"/>
        <v>51</v>
      </c>
      <c r="AS245" s="211"/>
      <c r="AT245" s="172" t="s">
        <v>431</v>
      </c>
      <c r="AU245" s="213"/>
      <c r="AV245" s="172">
        <v>14</v>
      </c>
      <c r="DD245" s="173" t="str">
        <f>LOOKUP(C245,全武将名字!$B$3:$B$257,全武将名字!$B$3:$B$257)</f>
        <v>陈友仁</v>
      </c>
      <c r="DE245" s="173">
        <f t="shared" si="150"/>
        <v>0</v>
      </c>
    </row>
    <row r="246" spans="1:109" s="173" customFormat="1">
      <c r="A246" s="162" t="str">
        <f t="shared" si="158"/>
        <v>F2</v>
      </c>
      <c r="B246" s="163">
        <v>242</v>
      </c>
      <c r="C246" s="160" t="s">
        <v>432</v>
      </c>
      <c r="D246" s="163" t="str">
        <f t="shared" si="131"/>
        <v>2206</v>
      </c>
      <c r="E246" s="163">
        <f t="shared" si="151"/>
        <v>8710</v>
      </c>
      <c r="F246" s="163" t="str">
        <f t="shared" si="132"/>
        <v>96CA</v>
      </c>
      <c r="G246" s="163">
        <f t="shared" si="152"/>
        <v>38602</v>
      </c>
      <c r="H246" s="163" t="str">
        <f t="shared" si="133"/>
        <v>26BE</v>
      </c>
      <c r="I246" s="163">
        <f t="shared" si="153"/>
        <v>9918</v>
      </c>
      <c r="J246" s="164">
        <v>5</v>
      </c>
      <c r="K246" s="164" t="str">
        <f t="shared" si="134"/>
        <v>CA</v>
      </c>
      <c r="L246" s="164">
        <f t="shared" si="154"/>
        <v>202</v>
      </c>
      <c r="M246" s="164" t="str">
        <f t="shared" si="135"/>
        <v>96</v>
      </c>
      <c r="N246" s="164">
        <f t="shared" si="136"/>
        <v>150.7890625</v>
      </c>
      <c r="O246" s="211"/>
      <c r="P246" s="164" t="str">
        <f>LOOKUP(C246,全武将名字!$B$3:$B$257,全武将名字!$H$3:$H$257)</f>
        <v>EF</v>
      </c>
      <c r="Q246" s="164">
        <f>LOOKUP(C246,全武将名字!$B$3:$B$257,全武将名字!$I$3:$I$257)</f>
        <v>50</v>
      </c>
      <c r="R246" s="164" t="str">
        <f>LOOKUP(C246,全武将名字!$B$3:$B$257,全武将名字!$J$3:$J$257)</f>
        <v>5A</v>
      </c>
      <c r="S246" s="164">
        <f>LOOKUP(C246,全武将名字!$B$3:$B$257,全武将名字!$K$3:$K$257)</f>
        <v>78</v>
      </c>
      <c r="T246" s="164" t="s">
        <v>83</v>
      </c>
      <c r="U246" s="165" t="str">
        <f>LOOKUP(C246,武将属性排列!$C$1:$C$255,武将属性排列!$D$1:$D$255)</f>
        <v>在野</v>
      </c>
      <c r="V246" s="166">
        <f>LOOKUP(C246,武将属性排列!$C$1:$C$255,武将属性排列!$E$1:$E$255)</f>
        <v>58</v>
      </c>
      <c r="W246" s="166">
        <f>LOOKUP(C246,武将属性排列!$C$1:$C$255,武将属性排列!$F$1:$F$255)</f>
        <v>79</v>
      </c>
      <c r="X246" s="166">
        <f>LOOKUP(C246,武将属性排列!$C$1:$C$255,武将属性排列!$G$1:$G$255)</f>
        <v>37</v>
      </c>
      <c r="Y246" s="166">
        <f>LOOKUP(C246,武将属性排列!$C$1:$C$255,武将属性排列!$I$1:$I$255)</f>
        <v>93</v>
      </c>
      <c r="Z246" s="167">
        <f>LOOKUP(C246,武将属性排列!$C$1:$C$255,武将属性排列!$K$1:$K$255)</f>
        <v>0</v>
      </c>
      <c r="AA246" s="167">
        <f t="shared" si="156"/>
        <v>0</v>
      </c>
      <c r="AB246" s="166">
        <f>LOOKUP(C246,武将属性排列!$C$1:$C$255,武将属性排列!$O$1:$O$255)</f>
        <v>86</v>
      </c>
      <c r="AC246" s="166">
        <f t="shared" ref="AC246:AC258" si="159">AC245+8</f>
        <v>26632</v>
      </c>
      <c r="AD246" s="166" t="str">
        <f t="shared" si="137"/>
        <v>6808</v>
      </c>
      <c r="AE246" s="211"/>
      <c r="AF246" s="168">
        <v>20</v>
      </c>
      <c r="AG246" s="166" t="str">
        <f t="shared" si="138"/>
        <v>3A</v>
      </c>
      <c r="AH246" s="166" t="str">
        <f t="shared" si="139"/>
        <v>4F</v>
      </c>
      <c r="AI246" s="166" t="str">
        <f t="shared" si="140"/>
        <v>25</v>
      </c>
      <c r="AJ246" s="164" t="str">
        <f t="shared" si="141"/>
        <v>00</v>
      </c>
      <c r="AK246" s="166" t="str">
        <f t="shared" si="142"/>
        <v>5D</v>
      </c>
      <c r="AL246" s="174" t="str">
        <f t="shared" si="143"/>
        <v>平军</v>
      </c>
      <c r="AM246" s="175" t="str">
        <f t="shared" si="144"/>
        <v>0</v>
      </c>
      <c r="AN246" s="166" t="str">
        <f t="shared" si="145"/>
        <v>0</v>
      </c>
      <c r="AO246" s="169">
        <f t="shared" si="146"/>
        <v>0</v>
      </c>
      <c r="AP246" s="169">
        <f t="shared" si="147"/>
        <v>4</v>
      </c>
      <c r="AQ246" s="170">
        <f t="shared" si="148"/>
        <v>0</v>
      </c>
      <c r="AR246" s="171" t="str">
        <f t="shared" si="149"/>
        <v>56</v>
      </c>
      <c r="AS246" s="211"/>
      <c r="AT246" s="172" t="s">
        <v>431</v>
      </c>
      <c r="AU246" s="213"/>
      <c r="AV246" s="172">
        <v>28</v>
      </c>
      <c r="DD246" s="173" t="str">
        <f>LOOKUP(C246,全武将名字!$B$3:$B$257,全武将名字!$B$3:$B$257)</f>
        <v>朱允炆</v>
      </c>
      <c r="DE246" s="173">
        <f t="shared" si="150"/>
        <v>0</v>
      </c>
    </row>
    <row r="247" spans="1:109" s="173" customFormat="1">
      <c r="A247" s="162" t="str">
        <f t="shared" si="158"/>
        <v>F3</v>
      </c>
      <c r="B247" s="163">
        <v>243</v>
      </c>
      <c r="C247" s="160" t="s">
        <v>127</v>
      </c>
      <c r="D247" s="163" t="str">
        <f t="shared" si="131"/>
        <v>2208</v>
      </c>
      <c r="E247" s="163">
        <f t="shared" si="151"/>
        <v>8712</v>
      </c>
      <c r="F247" s="163" t="str">
        <f t="shared" si="132"/>
        <v>96CF</v>
      </c>
      <c r="G247" s="163">
        <f t="shared" si="152"/>
        <v>38607</v>
      </c>
      <c r="H247" s="163" t="str">
        <f t="shared" si="133"/>
        <v>26C3</v>
      </c>
      <c r="I247" s="163">
        <f t="shared" si="153"/>
        <v>9923</v>
      </c>
      <c r="J247" s="164">
        <v>5</v>
      </c>
      <c r="K247" s="164" t="str">
        <f t="shared" si="134"/>
        <v>CF</v>
      </c>
      <c r="L247" s="164">
        <f t="shared" si="154"/>
        <v>207</v>
      </c>
      <c r="M247" s="164" t="str">
        <f t="shared" si="135"/>
        <v>96</v>
      </c>
      <c r="N247" s="164">
        <f t="shared" si="136"/>
        <v>150.80859375</v>
      </c>
      <c r="O247" s="211"/>
      <c r="P247" s="164" t="str">
        <f>LOOKUP(C247,全武将名字!$B$3:$B$257,全武将名字!$H$3:$H$257)</f>
        <v>EE</v>
      </c>
      <c r="Q247" s="164">
        <f>LOOKUP(C247,全武将名字!$B$3:$B$257,全武将名字!$I$3:$I$257)</f>
        <v>74</v>
      </c>
      <c r="R247" s="164">
        <f>LOOKUP(C247,全武将名字!$B$3:$B$257,全武将名字!$J$3:$J$257)</f>
        <v>76</v>
      </c>
      <c r="S247" s="164">
        <f>LOOKUP(C247,全武将名字!$B$3:$B$257,全武将名字!$K$3:$K$257)</f>
        <v>58</v>
      </c>
      <c r="T247" s="164" t="s">
        <v>83</v>
      </c>
      <c r="U247" s="165" t="str">
        <f>LOOKUP(C247,武将属性排列!$C$1:$C$255,武将属性排列!$D$1:$D$255)</f>
        <v>在野</v>
      </c>
      <c r="V247" s="166">
        <f>LOOKUP(C247,武将属性排列!$C$1:$C$255,武将属性排列!$E$1:$E$255)</f>
        <v>77</v>
      </c>
      <c r="W247" s="166">
        <f>LOOKUP(C247,武将属性排列!$C$1:$C$255,武将属性排列!$F$1:$F$255)</f>
        <v>69</v>
      </c>
      <c r="X247" s="166">
        <f>LOOKUP(C247,武将属性排列!$C$1:$C$255,武将属性排列!$G$1:$G$255)</f>
        <v>73</v>
      </c>
      <c r="Y247" s="166">
        <f>LOOKUP(C247,武将属性排列!$C$1:$C$255,武将属性排列!$I$1:$I$255)</f>
        <v>84</v>
      </c>
      <c r="Z247" s="167">
        <f>LOOKUP(C247,武将属性排列!$C$1:$C$255,武将属性排列!$K$1:$K$255)</f>
        <v>2</v>
      </c>
      <c r="AA247" s="167">
        <f t="shared" si="156"/>
        <v>0</v>
      </c>
      <c r="AB247" s="166">
        <f>LOOKUP(C247,武将属性排列!$C$1:$C$255,武将属性排列!$O$1:$O$255)</f>
        <v>81</v>
      </c>
      <c r="AC247" s="166">
        <f t="shared" si="159"/>
        <v>26640</v>
      </c>
      <c r="AD247" s="166" t="str">
        <f t="shared" si="137"/>
        <v>6810</v>
      </c>
      <c r="AE247" s="211"/>
      <c r="AF247" s="168">
        <v>20</v>
      </c>
      <c r="AG247" s="166" t="str">
        <f t="shared" si="138"/>
        <v>4D</v>
      </c>
      <c r="AH247" s="166" t="str">
        <f t="shared" si="139"/>
        <v>45</v>
      </c>
      <c r="AI247" s="166" t="str">
        <f t="shared" si="140"/>
        <v>49</v>
      </c>
      <c r="AJ247" s="164" t="str">
        <f t="shared" si="141"/>
        <v>00</v>
      </c>
      <c r="AK247" s="166" t="str">
        <f t="shared" si="142"/>
        <v>54</v>
      </c>
      <c r="AL247" s="174" t="str">
        <f t="shared" si="143"/>
        <v>山军</v>
      </c>
      <c r="AM247" s="175">
        <f t="shared" si="144"/>
        <v>2</v>
      </c>
      <c r="AN247" s="166" t="str">
        <f t="shared" si="145"/>
        <v>0</v>
      </c>
      <c r="AO247" s="169">
        <f t="shared" si="146"/>
        <v>0</v>
      </c>
      <c r="AP247" s="169">
        <f t="shared" si="147"/>
        <v>4</v>
      </c>
      <c r="AQ247" s="170">
        <f t="shared" si="148"/>
        <v>0</v>
      </c>
      <c r="AR247" s="171" t="str">
        <f t="shared" si="149"/>
        <v>51</v>
      </c>
      <c r="AS247" s="211"/>
      <c r="AT247" s="172" t="s">
        <v>433</v>
      </c>
      <c r="AU247" s="213"/>
      <c r="AV247" s="172">
        <v>0</v>
      </c>
      <c r="DD247" s="173" t="str">
        <f>LOOKUP(C247,全武将名字!$B$3:$B$257,全武将名字!$B$3:$B$257)</f>
        <v>周德兴</v>
      </c>
      <c r="DE247" s="173">
        <f t="shared" si="150"/>
        <v>0</v>
      </c>
    </row>
    <row r="248" spans="1:109" s="173" customFormat="1">
      <c r="A248" s="162" t="str">
        <f t="shared" si="158"/>
        <v>F4</v>
      </c>
      <c r="B248" s="163">
        <v>244</v>
      </c>
      <c r="C248" s="160" t="s">
        <v>120</v>
      </c>
      <c r="D248" s="163" t="str">
        <f t="shared" si="131"/>
        <v>220A</v>
      </c>
      <c r="E248" s="163">
        <f t="shared" si="151"/>
        <v>8714</v>
      </c>
      <c r="F248" s="163" t="str">
        <f t="shared" si="132"/>
        <v>96D4</v>
      </c>
      <c r="G248" s="163">
        <f t="shared" si="152"/>
        <v>38612</v>
      </c>
      <c r="H248" s="163" t="str">
        <f t="shared" si="133"/>
        <v>26C8</v>
      </c>
      <c r="I248" s="163">
        <f t="shared" si="153"/>
        <v>9928</v>
      </c>
      <c r="J248" s="164">
        <v>5</v>
      </c>
      <c r="K248" s="164" t="str">
        <f t="shared" si="134"/>
        <v>D4</v>
      </c>
      <c r="L248" s="164">
        <f t="shared" si="154"/>
        <v>212</v>
      </c>
      <c r="M248" s="164" t="str">
        <f t="shared" si="135"/>
        <v>96</v>
      </c>
      <c r="N248" s="164">
        <f t="shared" si="136"/>
        <v>150.828125</v>
      </c>
      <c r="O248" s="211"/>
      <c r="P248" s="164" t="str">
        <f>LOOKUP(C248,全武将名字!$B$3:$B$257,全武将名字!$H$3:$H$257)</f>
        <v>9A</v>
      </c>
      <c r="Q248" s="164" t="str">
        <f>LOOKUP(C248,全武将名字!$B$3:$B$257,全武将名字!$I$3:$I$257)</f>
        <v>7A</v>
      </c>
      <c r="R248" s="164" t="str">
        <f>LOOKUP(C248,全武将名字!$B$3:$B$257,全武将名字!$J$3:$J$257)</f>
        <v>5E</v>
      </c>
      <c r="S248" s="164" t="str">
        <f>LOOKUP(C248,全武将名字!$B$3:$B$257,全武将名字!$K$3:$K$257)</f>
        <v>7C</v>
      </c>
      <c r="T248" s="164" t="s">
        <v>83</v>
      </c>
      <c r="U248" s="165" t="str">
        <f>LOOKUP(C248,武将属性排列!$C$1:$C$255,武将属性排列!$D$1:$D$255)</f>
        <v>在野</v>
      </c>
      <c r="V248" s="166">
        <f>LOOKUP(C248,武将属性排列!$C$1:$C$255,武将属性排列!$E$1:$E$255)</f>
        <v>86</v>
      </c>
      <c r="W248" s="166">
        <f>LOOKUP(C248,武将属性排列!$C$1:$C$255,武将属性排列!$F$1:$F$255)</f>
        <v>30</v>
      </c>
      <c r="X248" s="166">
        <f>LOOKUP(C248,武将属性排列!$C$1:$C$255,武将属性排列!$G$1:$G$255)</f>
        <v>80</v>
      </c>
      <c r="Y248" s="166">
        <f>LOOKUP(C248,武将属性排列!$C$1:$C$255,武将属性排列!$I$1:$I$255)</f>
        <v>59</v>
      </c>
      <c r="Z248" s="167">
        <f>LOOKUP(C248,武将属性排列!$C$1:$C$255,武将属性排列!$K$1:$K$255)</f>
        <v>2</v>
      </c>
      <c r="AA248" s="167">
        <f t="shared" si="156"/>
        <v>0</v>
      </c>
      <c r="AB248" s="166">
        <f>LOOKUP(C248,武将属性排列!$C$1:$C$255,武将属性排列!$O$1:$O$255)</f>
        <v>78</v>
      </c>
      <c r="AC248" s="166">
        <f t="shared" si="159"/>
        <v>26648</v>
      </c>
      <c r="AD248" s="166" t="str">
        <f t="shared" si="137"/>
        <v>6818</v>
      </c>
      <c r="AE248" s="211"/>
      <c r="AF248" s="168">
        <v>20</v>
      </c>
      <c r="AG248" s="166" t="str">
        <f t="shared" si="138"/>
        <v>56</v>
      </c>
      <c r="AH248" s="166" t="str">
        <f t="shared" si="139"/>
        <v>1E</v>
      </c>
      <c r="AI248" s="166" t="str">
        <f t="shared" si="140"/>
        <v>50</v>
      </c>
      <c r="AJ248" s="164" t="str">
        <f t="shared" si="141"/>
        <v>00</v>
      </c>
      <c r="AK248" s="166" t="str">
        <f t="shared" si="142"/>
        <v>3B</v>
      </c>
      <c r="AL248" s="174" t="str">
        <f t="shared" si="143"/>
        <v>山军</v>
      </c>
      <c r="AM248" s="175">
        <f t="shared" si="144"/>
        <v>2</v>
      </c>
      <c r="AN248" s="166" t="str">
        <f t="shared" si="145"/>
        <v>0</v>
      </c>
      <c r="AO248" s="169">
        <f t="shared" si="146"/>
        <v>0</v>
      </c>
      <c r="AP248" s="169">
        <f t="shared" si="147"/>
        <v>3</v>
      </c>
      <c r="AQ248" s="170">
        <f t="shared" si="148"/>
        <v>0</v>
      </c>
      <c r="AR248" s="171" t="str">
        <f t="shared" si="149"/>
        <v>4E</v>
      </c>
      <c r="AS248" s="211"/>
      <c r="AT248" s="172" t="s">
        <v>433</v>
      </c>
      <c r="AU248" s="213"/>
      <c r="AV248" s="172">
        <v>14</v>
      </c>
      <c r="DD248" s="173" t="str">
        <f>LOOKUP(C248,全武将名字!$B$3:$B$257,全武将名字!$B$3:$B$257)</f>
        <v>项遇春</v>
      </c>
      <c r="DE248" s="173">
        <f t="shared" si="150"/>
        <v>0</v>
      </c>
    </row>
    <row r="249" spans="1:109" s="173" customFormat="1">
      <c r="A249" s="162" t="str">
        <f t="shared" si="158"/>
        <v>F5</v>
      </c>
      <c r="B249" s="163">
        <v>245</v>
      </c>
      <c r="C249" s="160" t="s">
        <v>118</v>
      </c>
      <c r="D249" s="163" t="str">
        <f t="shared" si="131"/>
        <v>220C</v>
      </c>
      <c r="E249" s="163">
        <f t="shared" si="151"/>
        <v>8716</v>
      </c>
      <c r="F249" s="163" t="str">
        <f t="shared" si="132"/>
        <v>96D9</v>
      </c>
      <c r="G249" s="163">
        <f t="shared" si="152"/>
        <v>38617</v>
      </c>
      <c r="H249" s="163" t="str">
        <f t="shared" si="133"/>
        <v>26CD</v>
      </c>
      <c r="I249" s="163">
        <f t="shared" si="153"/>
        <v>9933</v>
      </c>
      <c r="J249" s="164">
        <v>5</v>
      </c>
      <c r="K249" s="164" t="str">
        <f t="shared" si="134"/>
        <v>D9</v>
      </c>
      <c r="L249" s="164">
        <f t="shared" si="154"/>
        <v>217</v>
      </c>
      <c r="M249" s="164" t="str">
        <f t="shared" si="135"/>
        <v>96</v>
      </c>
      <c r="N249" s="164">
        <f t="shared" si="136"/>
        <v>150.84765625</v>
      </c>
      <c r="O249" s="211"/>
      <c r="P249" s="164" t="str">
        <f>LOOKUP(C249,全武将名字!$B$3:$B$257,全武将名字!$H$3:$H$257)</f>
        <v>9A</v>
      </c>
      <c r="Q249" s="164" t="str">
        <f>LOOKUP(C249,全武将名字!$B$3:$B$257,全武将名字!$I$3:$I$257)</f>
        <v>7A</v>
      </c>
      <c r="R249" s="164" t="str">
        <f>LOOKUP(C249,全武将名字!$B$3:$B$257,全武将名字!$J$3:$J$257)</f>
        <v>5E</v>
      </c>
      <c r="S249" s="164" t="str">
        <f>LOOKUP(C249,全武将名字!$B$3:$B$257,全武将名字!$K$3:$K$257)</f>
        <v>7C</v>
      </c>
      <c r="T249" s="164" t="s">
        <v>83</v>
      </c>
      <c r="U249" s="165" t="str">
        <f>LOOKUP(C249,武将属性排列!$C$1:$C$255,武将属性排列!$D$1:$D$255)</f>
        <v>在野</v>
      </c>
      <c r="V249" s="166">
        <f>LOOKUP(C249,武将属性排列!$C$1:$C$255,武将属性排列!$E$1:$E$255)</f>
        <v>86</v>
      </c>
      <c r="W249" s="166">
        <f>LOOKUP(C249,武将属性排列!$C$1:$C$255,武将属性排列!$F$1:$F$255)</f>
        <v>30</v>
      </c>
      <c r="X249" s="166">
        <f>LOOKUP(C249,武将属性排列!$C$1:$C$255,武将属性排列!$G$1:$G$255)</f>
        <v>80</v>
      </c>
      <c r="Y249" s="166">
        <f>LOOKUP(C249,武将属性排列!$C$1:$C$255,武将属性排列!$I$1:$I$255)</f>
        <v>59</v>
      </c>
      <c r="Z249" s="167">
        <f>LOOKUP(C249,武将属性排列!$C$1:$C$255,武将属性排列!$K$1:$K$255)</f>
        <v>2</v>
      </c>
      <c r="AA249" s="167">
        <f t="shared" si="156"/>
        <v>0</v>
      </c>
      <c r="AB249" s="166">
        <f>LOOKUP(C249,武将属性排列!$C$1:$C$255,武将属性排列!$O$1:$O$255)</f>
        <v>78</v>
      </c>
      <c r="AC249" s="166">
        <f t="shared" si="159"/>
        <v>26656</v>
      </c>
      <c r="AD249" s="166" t="str">
        <f t="shared" si="137"/>
        <v>6820</v>
      </c>
      <c r="AE249" s="211"/>
      <c r="AF249" s="168">
        <v>20</v>
      </c>
      <c r="AG249" s="166" t="str">
        <f t="shared" si="138"/>
        <v>56</v>
      </c>
      <c r="AH249" s="166" t="str">
        <f t="shared" si="139"/>
        <v>1E</v>
      </c>
      <c r="AI249" s="166" t="str">
        <f t="shared" si="140"/>
        <v>50</v>
      </c>
      <c r="AJ249" s="164" t="str">
        <f t="shared" si="141"/>
        <v>00</v>
      </c>
      <c r="AK249" s="166" t="str">
        <f t="shared" si="142"/>
        <v>3B</v>
      </c>
      <c r="AL249" s="174" t="str">
        <f t="shared" si="143"/>
        <v>山军</v>
      </c>
      <c r="AM249" s="175">
        <f t="shared" si="144"/>
        <v>2</v>
      </c>
      <c r="AN249" s="166" t="str">
        <f t="shared" si="145"/>
        <v>0</v>
      </c>
      <c r="AO249" s="169">
        <f t="shared" si="146"/>
        <v>0</v>
      </c>
      <c r="AP249" s="169">
        <f t="shared" si="147"/>
        <v>3</v>
      </c>
      <c r="AQ249" s="170">
        <f t="shared" si="148"/>
        <v>0</v>
      </c>
      <c r="AR249" s="171" t="str">
        <f t="shared" si="149"/>
        <v>4E</v>
      </c>
      <c r="AS249" s="211"/>
      <c r="AT249" s="172" t="s">
        <v>433</v>
      </c>
      <c r="AU249" s="213"/>
      <c r="AV249" s="172">
        <v>28</v>
      </c>
      <c r="DD249" s="173" t="str">
        <f>LOOKUP(C249,全武将名字!$B$3:$B$257,全武将名字!$B$3:$B$257)</f>
        <v>项遇春</v>
      </c>
      <c r="DE249" s="173">
        <f t="shared" si="150"/>
        <v>0</v>
      </c>
    </row>
    <row r="250" spans="1:109" s="173" customFormat="1">
      <c r="A250" s="162" t="str">
        <f t="shared" si="158"/>
        <v>F6</v>
      </c>
      <c r="B250" s="163">
        <v>246</v>
      </c>
      <c r="C250" s="160" t="s">
        <v>111</v>
      </c>
      <c r="D250" s="163" t="str">
        <f t="shared" si="131"/>
        <v>220E</v>
      </c>
      <c r="E250" s="163">
        <f t="shared" si="151"/>
        <v>8718</v>
      </c>
      <c r="F250" s="163" t="str">
        <f t="shared" si="132"/>
        <v>96DE</v>
      </c>
      <c r="G250" s="163">
        <f t="shared" si="152"/>
        <v>38622</v>
      </c>
      <c r="H250" s="163" t="str">
        <f t="shared" si="133"/>
        <v>26D2</v>
      </c>
      <c r="I250" s="163">
        <f t="shared" si="153"/>
        <v>9938</v>
      </c>
      <c r="J250" s="164">
        <v>5</v>
      </c>
      <c r="K250" s="164" t="str">
        <f t="shared" si="134"/>
        <v>DE</v>
      </c>
      <c r="L250" s="164">
        <f t="shared" si="154"/>
        <v>222</v>
      </c>
      <c r="M250" s="164" t="str">
        <f t="shared" si="135"/>
        <v>96</v>
      </c>
      <c r="N250" s="164">
        <f t="shared" si="136"/>
        <v>150.8671875</v>
      </c>
      <c r="O250" s="211"/>
      <c r="P250" s="164">
        <f>LOOKUP(C250,全武将名字!$B$3:$B$257,全武将名字!$H$3:$H$257)</f>
        <v>97</v>
      </c>
      <c r="Q250" s="164">
        <f>LOOKUP(C250,全武将名字!$B$3:$B$257,全武将名字!$I$3:$I$257)</f>
        <v>72</v>
      </c>
      <c r="R250" s="164">
        <f>LOOKUP(C250,全武将名字!$B$3:$B$257,全武将名字!$J$3:$J$257)</f>
        <v>54</v>
      </c>
      <c r="S250" s="164" t="str">
        <f>LOOKUP(C250,全武将名字!$B$3:$B$257,全武将名字!$K$3:$K$257)</f>
        <v>FF</v>
      </c>
      <c r="T250" s="164" t="s">
        <v>83</v>
      </c>
      <c r="U250" s="165" t="str">
        <f>LOOKUP(C250,武将属性排列!$C$1:$C$255,武将属性排列!$D$1:$D$255)</f>
        <v>在野</v>
      </c>
      <c r="V250" s="166">
        <f>LOOKUP(C250,武将属性排列!$C$1:$C$255,武将属性排列!$E$1:$E$255)</f>
        <v>71</v>
      </c>
      <c r="W250" s="166">
        <f>LOOKUP(C250,武将属性排列!$C$1:$C$255,武将属性排列!$F$1:$F$255)</f>
        <v>85</v>
      </c>
      <c r="X250" s="166">
        <f>LOOKUP(C250,武将属性排列!$C$1:$C$255,武将属性排列!$G$1:$G$255)</f>
        <v>70</v>
      </c>
      <c r="Y250" s="166">
        <f>LOOKUP(C250,武将属性排列!$C$1:$C$255,武将属性排列!$I$1:$I$255)</f>
        <v>90</v>
      </c>
      <c r="Z250" s="167">
        <f>LOOKUP(C250,武将属性排列!$C$1:$C$255,武将属性排列!$K$1:$K$255)</f>
        <v>1</v>
      </c>
      <c r="AA250" s="167">
        <f t="shared" si="156"/>
        <v>0</v>
      </c>
      <c r="AB250" s="166">
        <f>LOOKUP(C250,武将属性排列!$C$1:$C$255,武将属性排列!$O$1:$O$255)</f>
        <v>64</v>
      </c>
      <c r="AC250" s="166">
        <f t="shared" si="159"/>
        <v>26664</v>
      </c>
      <c r="AD250" s="166" t="str">
        <f t="shared" si="137"/>
        <v>6828</v>
      </c>
      <c r="AE250" s="211"/>
      <c r="AF250" s="168">
        <v>20</v>
      </c>
      <c r="AG250" s="166" t="str">
        <f t="shared" si="138"/>
        <v>47</v>
      </c>
      <c r="AH250" s="166" t="str">
        <f t="shared" si="139"/>
        <v>55</v>
      </c>
      <c r="AI250" s="166" t="str">
        <f t="shared" si="140"/>
        <v>46</v>
      </c>
      <c r="AJ250" s="164" t="str">
        <f t="shared" si="141"/>
        <v>00</v>
      </c>
      <c r="AK250" s="166" t="str">
        <f t="shared" si="142"/>
        <v>5A</v>
      </c>
      <c r="AL250" s="174" t="str">
        <f t="shared" si="143"/>
        <v>水军</v>
      </c>
      <c r="AM250" s="175">
        <f t="shared" si="144"/>
        <v>1</v>
      </c>
      <c r="AN250" s="166" t="str">
        <f t="shared" si="145"/>
        <v>0</v>
      </c>
      <c r="AO250" s="169">
        <f t="shared" si="146"/>
        <v>0</v>
      </c>
      <c r="AP250" s="169">
        <f t="shared" si="147"/>
        <v>4</v>
      </c>
      <c r="AQ250" s="170">
        <f t="shared" si="148"/>
        <v>0</v>
      </c>
      <c r="AR250" s="171" t="str">
        <f t="shared" si="149"/>
        <v>40</v>
      </c>
      <c r="AS250" s="211"/>
      <c r="AT250" s="172" t="s">
        <v>434</v>
      </c>
      <c r="AU250" s="213"/>
      <c r="AV250" s="172">
        <v>0</v>
      </c>
      <c r="DD250" s="173" t="str">
        <f>LOOKUP(C250,全武将名字!$B$3:$B$257,全武将名字!$B$3:$B$257)</f>
        <v>邱福</v>
      </c>
      <c r="DE250" s="173">
        <f t="shared" si="150"/>
        <v>0</v>
      </c>
    </row>
    <row r="251" spans="1:109" s="173" customFormat="1">
      <c r="A251" s="162" t="str">
        <f t="shared" si="158"/>
        <v>F7</v>
      </c>
      <c r="B251" s="163">
        <v>247</v>
      </c>
      <c r="C251" s="160" t="s">
        <v>105</v>
      </c>
      <c r="D251" s="163" t="str">
        <f t="shared" si="131"/>
        <v>2210</v>
      </c>
      <c r="E251" s="163">
        <f t="shared" si="151"/>
        <v>8720</v>
      </c>
      <c r="F251" s="163" t="str">
        <f t="shared" si="132"/>
        <v>96E3</v>
      </c>
      <c r="G251" s="163">
        <f t="shared" si="152"/>
        <v>38627</v>
      </c>
      <c r="H251" s="163" t="str">
        <f t="shared" si="133"/>
        <v>26D7</v>
      </c>
      <c r="I251" s="163">
        <f t="shared" si="153"/>
        <v>9943</v>
      </c>
      <c r="J251" s="164">
        <v>5</v>
      </c>
      <c r="K251" s="164" t="str">
        <f t="shared" si="134"/>
        <v>E3</v>
      </c>
      <c r="L251" s="164">
        <f t="shared" si="154"/>
        <v>227</v>
      </c>
      <c r="M251" s="164" t="str">
        <f t="shared" si="135"/>
        <v>96</v>
      </c>
      <c r="N251" s="164">
        <f t="shared" si="136"/>
        <v>150.88671875</v>
      </c>
      <c r="O251" s="211"/>
      <c r="P251" s="164">
        <f>LOOKUP(C251,全武将名字!$B$3:$B$257,全武将名字!$H$3:$H$257)</f>
        <v>92</v>
      </c>
      <c r="Q251" s="164">
        <f>LOOKUP(C251,全武将名字!$B$3:$B$257,全武将名字!$I$3:$I$257)</f>
        <v>50</v>
      </c>
      <c r="R251" s="164">
        <f>LOOKUP(C251,全武将名字!$B$3:$B$257,全武将名字!$J$3:$J$257)</f>
        <v>52</v>
      </c>
      <c r="S251" s="164">
        <f>LOOKUP(C251,全武将名字!$B$3:$B$257,全武将名字!$K$3:$K$257)</f>
        <v>72</v>
      </c>
      <c r="T251" s="164" t="s">
        <v>83</v>
      </c>
      <c r="U251" s="165" t="str">
        <f>LOOKUP(C251,武将属性排列!$C$1:$C$255,武将属性排列!$D$1:$D$255)</f>
        <v>出仕</v>
      </c>
      <c r="V251" s="166">
        <f>LOOKUP(C251,武将属性排列!$C$1:$C$255,武将属性排列!$E$1:$E$255)</f>
        <v>77</v>
      </c>
      <c r="W251" s="166">
        <f>LOOKUP(C251,武将属性排列!$C$1:$C$255,武将属性排列!$F$1:$F$255)</f>
        <v>52</v>
      </c>
      <c r="X251" s="166">
        <f>LOOKUP(C251,武将属性排列!$C$1:$C$255,武将属性排列!$G$1:$G$255)</f>
        <v>75</v>
      </c>
      <c r="Y251" s="166">
        <f>LOOKUP(C251,武将属性排列!$C$1:$C$255,武将属性排列!$I$1:$I$255)</f>
        <v>89</v>
      </c>
      <c r="Z251" s="167">
        <f>LOOKUP(C251,武将属性排列!$C$1:$C$255,武将属性排列!$K$1:$K$255)</f>
        <v>1</v>
      </c>
      <c r="AA251" s="167">
        <f t="shared" si="156"/>
        <v>500</v>
      </c>
      <c r="AB251" s="166">
        <f>LOOKUP(C251,武将属性排列!$C$1:$C$255,武将属性排列!$O$1:$O$255)</f>
        <v>58</v>
      </c>
      <c r="AC251" s="166">
        <f t="shared" si="159"/>
        <v>26672</v>
      </c>
      <c r="AD251" s="166" t="str">
        <f t="shared" si="137"/>
        <v>6830</v>
      </c>
      <c r="AE251" s="211"/>
      <c r="AF251" s="168">
        <v>20</v>
      </c>
      <c r="AG251" s="166" t="str">
        <f t="shared" si="138"/>
        <v>4D</v>
      </c>
      <c r="AH251" s="166" t="str">
        <f t="shared" si="139"/>
        <v>34</v>
      </c>
      <c r="AI251" s="166" t="str">
        <f t="shared" si="140"/>
        <v>4B</v>
      </c>
      <c r="AJ251" s="164">
        <f t="shared" si="141"/>
        <v>20</v>
      </c>
      <c r="AK251" s="166" t="str">
        <f t="shared" si="142"/>
        <v>59</v>
      </c>
      <c r="AL251" s="174" t="str">
        <f t="shared" si="143"/>
        <v>水军</v>
      </c>
      <c r="AM251" s="175">
        <f t="shared" si="144"/>
        <v>1</v>
      </c>
      <c r="AN251" s="166" t="str">
        <f t="shared" si="145"/>
        <v>5</v>
      </c>
      <c r="AO251" s="169">
        <f t="shared" si="146"/>
        <v>0</v>
      </c>
      <c r="AP251" s="169">
        <f t="shared" si="147"/>
        <v>4</v>
      </c>
      <c r="AQ251" s="170">
        <f t="shared" si="148"/>
        <v>3</v>
      </c>
      <c r="AR251" s="171" t="str">
        <f t="shared" si="149"/>
        <v>3A</v>
      </c>
      <c r="AS251" s="211"/>
      <c r="AT251" s="172" t="s">
        <v>434</v>
      </c>
      <c r="AU251" s="213"/>
      <c r="AV251" s="172">
        <v>14</v>
      </c>
      <c r="DD251" s="173" t="str">
        <f>LOOKUP(C251,全武将名字!$B$3:$B$257,全武将名字!$B$3:$B$257)</f>
        <v>廖永忠</v>
      </c>
      <c r="DE251" s="173">
        <f t="shared" si="150"/>
        <v>0</v>
      </c>
    </row>
    <row r="252" spans="1:109" s="173" customFormat="1">
      <c r="A252" s="162" t="str">
        <f t="shared" si="158"/>
        <v>F8</v>
      </c>
      <c r="B252" s="163">
        <v>248</v>
      </c>
      <c r="C252" s="160" t="s">
        <v>103</v>
      </c>
      <c r="D252" s="163" t="str">
        <f t="shared" si="131"/>
        <v>2212</v>
      </c>
      <c r="E252" s="163">
        <f t="shared" si="151"/>
        <v>8722</v>
      </c>
      <c r="F252" s="163" t="str">
        <f t="shared" si="132"/>
        <v>96E8</v>
      </c>
      <c r="G252" s="163">
        <f t="shared" si="152"/>
        <v>38632</v>
      </c>
      <c r="H252" s="163" t="str">
        <f t="shared" si="133"/>
        <v>26DC</v>
      </c>
      <c r="I252" s="163">
        <f t="shared" si="153"/>
        <v>9948</v>
      </c>
      <c r="J252" s="164">
        <v>5</v>
      </c>
      <c r="K252" s="164" t="str">
        <f t="shared" si="134"/>
        <v>E8</v>
      </c>
      <c r="L252" s="164">
        <f t="shared" si="154"/>
        <v>232</v>
      </c>
      <c r="M252" s="164" t="str">
        <f t="shared" si="135"/>
        <v>96</v>
      </c>
      <c r="N252" s="164">
        <f t="shared" si="136"/>
        <v>150.90625</v>
      </c>
      <c r="O252" s="211"/>
      <c r="P252" s="164" t="str">
        <f>LOOKUP(C252,全武将名字!$B$3:$B$257,全武将名字!$H$3:$H$257)</f>
        <v>8F</v>
      </c>
      <c r="Q252" s="164">
        <f>LOOKUP(C252,全武将名字!$B$3:$B$257,全武将名字!$I$3:$I$257)</f>
        <v>50</v>
      </c>
      <c r="R252" s="164">
        <f>LOOKUP(C252,全武将名字!$B$3:$B$257,全武将名字!$J$3:$J$257)</f>
        <v>70</v>
      </c>
      <c r="S252" s="164" t="str">
        <f>LOOKUP(C252,全武将名字!$B$3:$B$257,全武将名字!$K$3:$K$257)</f>
        <v>FF</v>
      </c>
      <c r="T252" s="164" t="s">
        <v>83</v>
      </c>
      <c r="U252" s="165" t="str">
        <f>LOOKUP(C252,武将属性排列!$C$1:$C$255,武将属性排列!$D$1:$D$255)</f>
        <v>在野</v>
      </c>
      <c r="V252" s="166">
        <f>LOOKUP(C252,武将属性排列!$C$1:$C$255,武将属性排列!$E$1:$E$255)</f>
        <v>94</v>
      </c>
      <c r="W252" s="166">
        <f>LOOKUP(C252,武将属性排列!$C$1:$C$255,武将属性排列!$F$1:$F$255)</f>
        <v>13</v>
      </c>
      <c r="X252" s="166">
        <f>LOOKUP(C252,武将属性排列!$C$1:$C$255,武将属性排列!$G$1:$G$255)</f>
        <v>93</v>
      </c>
      <c r="Y252" s="166">
        <f>LOOKUP(C252,武将属性排列!$C$1:$C$255,武将属性排列!$I$1:$I$255)</f>
        <v>97</v>
      </c>
      <c r="Z252" s="167">
        <f>LOOKUP(C252,武将属性排列!$C$1:$C$255,武将属性排列!$K$1:$K$255)</f>
        <v>2</v>
      </c>
      <c r="AA252" s="167">
        <f t="shared" si="156"/>
        <v>0</v>
      </c>
      <c r="AB252" s="166">
        <f>LOOKUP(C252,武将属性排列!$C$1:$C$255,武将属性排列!$O$1:$O$255)</f>
        <v>99</v>
      </c>
      <c r="AC252" s="166">
        <f t="shared" si="159"/>
        <v>26680</v>
      </c>
      <c r="AD252" s="166" t="str">
        <f t="shared" si="137"/>
        <v>6838</v>
      </c>
      <c r="AE252" s="211"/>
      <c r="AF252" s="168">
        <v>20</v>
      </c>
      <c r="AG252" s="166" t="str">
        <f t="shared" si="138"/>
        <v>5E</v>
      </c>
      <c r="AH252" s="166" t="str">
        <f t="shared" si="139"/>
        <v>0D</v>
      </c>
      <c r="AI252" s="166" t="str">
        <f t="shared" si="140"/>
        <v>5D</v>
      </c>
      <c r="AJ252" s="164" t="str">
        <f t="shared" si="141"/>
        <v>00</v>
      </c>
      <c r="AK252" s="166" t="str">
        <f t="shared" si="142"/>
        <v>61</v>
      </c>
      <c r="AL252" s="174" t="str">
        <f t="shared" si="143"/>
        <v>山军</v>
      </c>
      <c r="AM252" s="175">
        <f t="shared" si="144"/>
        <v>2</v>
      </c>
      <c r="AN252" s="166" t="str">
        <f t="shared" si="145"/>
        <v>0</v>
      </c>
      <c r="AO252" s="169">
        <f t="shared" si="146"/>
        <v>0</v>
      </c>
      <c r="AP252" s="169">
        <f t="shared" si="147"/>
        <v>4</v>
      </c>
      <c r="AQ252" s="170">
        <f t="shared" si="148"/>
        <v>0</v>
      </c>
      <c r="AR252" s="171" t="str">
        <f t="shared" si="149"/>
        <v>63</v>
      </c>
      <c r="AS252" s="211"/>
      <c r="AT252" s="172" t="s">
        <v>434</v>
      </c>
      <c r="AU252" s="213"/>
      <c r="AV252" s="172">
        <v>28</v>
      </c>
      <c r="DD252" s="173" t="str">
        <f>LOOKUP(C252,全武将名字!$B$3:$B$257,全武将名字!$B$3:$B$257)</f>
        <v>虎印</v>
      </c>
      <c r="DE252" s="173">
        <f t="shared" si="150"/>
        <v>0</v>
      </c>
    </row>
    <row r="253" spans="1:109" s="173" customFormat="1">
      <c r="A253" s="162" t="str">
        <f t="shared" si="158"/>
        <v>F9</v>
      </c>
      <c r="B253" s="163">
        <v>249</v>
      </c>
      <c r="C253" s="160" t="s">
        <v>101</v>
      </c>
      <c r="D253" s="163" t="str">
        <f t="shared" si="131"/>
        <v>2214</v>
      </c>
      <c r="E253" s="163">
        <f t="shared" si="151"/>
        <v>8724</v>
      </c>
      <c r="F253" s="163" t="str">
        <f t="shared" si="132"/>
        <v>96ED</v>
      </c>
      <c r="G253" s="163">
        <f t="shared" si="152"/>
        <v>38637</v>
      </c>
      <c r="H253" s="163" t="str">
        <f t="shared" si="133"/>
        <v>26E1</v>
      </c>
      <c r="I253" s="163">
        <f t="shared" si="153"/>
        <v>9953</v>
      </c>
      <c r="J253" s="164">
        <v>5</v>
      </c>
      <c r="K253" s="164" t="str">
        <f t="shared" si="134"/>
        <v>ED</v>
      </c>
      <c r="L253" s="164">
        <f t="shared" si="154"/>
        <v>237</v>
      </c>
      <c r="M253" s="164" t="str">
        <f t="shared" si="135"/>
        <v>96</v>
      </c>
      <c r="N253" s="164">
        <f t="shared" si="136"/>
        <v>150.92578125</v>
      </c>
      <c r="O253" s="211"/>
      <c r="P253" s="164" t="str">
        <f>LOOKUP(C253,全武将名字!$B$3:$B$257,全武将名字!$H$3:$H$257)</f>
        <v>8D</v>
      </c>
      <c r="Q253" s="164">
        <f>LOOKUP(C253,全武将名字!$B$3:$B$257,全武将名字!$I$3:$I$257)</f>
        <v>50</v>
      </c>
      <c r="R253" s="164">
        <f>LOOKUP(C253,全武将名字!$B$3:$B$257,全武将名字!$J$3:$J$257)</f>
        <v>52</v>
      </c>
      <c r="S253" s="164">
        <f>LOOKUP(C253,全武将名字!$B$3:$B$257,全武将名字!$K$3:$K$257)</f>
        <v>70</v>
      </c>
      <c r="T253" s="164" t="s">
        <v>83</v>
      </c>
      <c r="U253" s="165" t="str">
        <f>LOOKUP(C253,武将属性排列!$C$1:$C$255,武将属性排列!$D$1:$D$255)</f>
        <v>在野</v>
      </c>
      <c r="V253" s="166">
        <f>LOOKUP(C253,武将属性排列!$C$1:$C$255,武将属性排列!$E$1:$E$255)</f>
        <v>90</v>
      </c>
      <c r="W253" s="166">
        <f>LOOKUP(C253,武将属性排列!$C$1:$C$255,武将属性排列!$F$1:$F$255)</f>
        <v>65</v>
      </c>
      <c r="X253" s="166">
        <f>LOOKUP(C253,武将属性排列!$C$1:$C$255,武将属性排列!$G$1:$G$255)</f>
        <v>87</v>
      </c>
      <c r="Y253" s="166">
        <f>LOOKUP(C253,武将属性排列!$C$1:$C$255,武将属性排列!$I$1:$I$255)</f>
        <v>84</v>
      </c>
      <c r="Z253" s="167">
        <f>LOOKUP(C253,武将属性排列!$C$1:$C$255,武将属性排列!$K$1:$K$255)</f>
        <v>2</v>
      </c>
      <c r="AA253" s="167">
        <f t="shared" si="156"/>
        <v>0</v>
      </c>
      <c r="AB253" s="166">
        <f>LOOKUP(C253,武将属性排列!$C$1:$C$255,武将属性排列!$O$1:$O$255)</f>
        <v>82</v>
      </c>
      <c r="AC253" s="166">
        <f t="shared" si="159"/>
        <v>26688</v>
      </c>
      <c r="AD253" s="166" t="str">
        <f t="shared" si="137"/>
        <v>6840</v>
      </c>
      <c r="AE253" s="211"/>
      <c r="AF253" s="168">
        <v>20</v>
      </c>
      <c r="AG253" s="166" t="str">
        <f t="shared" si="138"/>
        <v>5A</v>
      </c>
      <c r="AH253" s="166" t="str">
        <f t="shared" si="139"/>
        <v>41</v>
      </c>
      <c r="AI253" s="166" t="str">
        <f t="shared" si="140"/>
        <v>57</v>
      </c>
      <c r="AJ253" s="164" t="str">
        <f t="shared" si="141"/>
        <v>00</v>
      </c>
      <c r="AK253" s="166" t="str">
        <f t="shared" si="142"/>
        <v>54</v>
      </c>
      <c r="AL253" s="174" t="str">
        <f t="shared" si="143"/>
        <v>山军</v>
      </c>
      <c r="AM253" s="175">
        <f t="shared" si="144"/>
        <v>2</v>
      </c>
      <c r="AN253" s="166" t="str">
        <f t="shared" si="145"/>
        <v>0</v>
      </c>
      <c r="AO253" s="169">
        <f t="shared" si="146"/>
        <v>0</v>
      </c>
      <c r="AP253" s="169">
        <f t="shared" si="147"/>
        <v>3</v>
      </c>
      <c r="AQ253" s="170">
        <f t="shared" si="148"/>
        <v>0</v>
      </c>
      <c r="AR253" s="171" t="str">
        <f t="shared" si="149"/>
        <v>52</v>
      </c>
      <c r="AS253" s="211"/>
      <c r="AT253" s="172" t="s">
        <v>435</v>
      </c>
      <c r="AU253" s="213"/>
      <c r="AV253" s="172">
        <v>0</v>
      </c>
      <c r="DD253" s="173" t="str">
        <f>LOOKUP(C253,全武将名字!$B$3:$B$257,全武将名字!$B$3:$B$257)</f>
        <v>傅友德</v>
      </c>
      <c r="DE253" s="173">
        <f t="shared" si="150"/>
        <v>0</v>
      </c>
    </row>
    <row r="254" spans="1:109" s="173" customFormat="1">
      <c r="A254" s="162" t="str">
        <f t="shared" si="158"/>
        <v>FA</v>
      </c>
      <c r="B254" s="163">
        <v>250</v>
      </c>
      <c r="C254" s="160" t="s">
        <v>91</v>
      </c>
      <c r="D254" s="163" t="str">
        <f t="shared" si="131"/>
        <v>2216</v>
      </c>
      <c r="E254" s="163">
        <f t="shared" si="151"/>
        <v>8726</v>
      </c>
      <c r="F254" s="163" t="str">
        <f t="shared" si="132"/>
        <v>96F2</v>
      </c>
      <c r="G254" s="163">
        <f t="shared" si="152"/>
        <v>38642</v>
      </c>
      <c r="H254" s="163" t="str">
        <f t="shared" si="133"/>
        <v>26E6</v>
      </c>
      <c r="I254" s="163">
        <f t="shared" si="153"/>
        <v>9958</v>
      </c>
      <c r="J254" s="164">
        <v>5</v>
      </c>
      <c r="K254" s="164" t="str">
        <f t="shared" si="134"/>
        <v>F2</v>
      </c>
      <c r="L254" s="164">
        <f t="shared" si="154"/>
        <v>242</v>
      </c>
      <c r="M254" s="164" t="str">
        <f t="shared" si="135"/>
        <v>96</v>
      </c>
      <c r="N254" s="164">
        <f t="shared" si="136"/>
        <v>150.9453125</v>
      </c>
      <c r="O254" s="211"/>
      <c r="P254" s="164">
        <f>LOOKUP(C254,全武将名字!$B$3:$B$257,全武将名字!$H$3:$H$257)</f>
        <v>88</v>
      </c>
      <c r="Q254" s="164">
        <f>LOOKUP(C254,全武将名字!$B$3:$B$257,全武将名字!$I$3:$I$257)</f>
        <v>72</v>
      </c>
      <c r="R254" s="164">
        <f>LOOKUP(C254,全武将名字!$B$3:$B$257,全武将名字!$J$3:$J$257)</f>
        <v>74</v>
      </c>
      <c r="S254" s="164">
        <f>LOOKUP(C254,全武将名字!$B$3:$B$257,全武将名字!$K$3:$K$257)</f>
        <v>76</v>
      </c>
      <c r="T254" s="164" t="s">
        <v>83</v>
      </c>
      <c r="U254" s="165" t="str">
        <f>LOOKUP(C254,武将属性排列!$C$1:$C$255,武将属性排列!$D$1:$D$255)</f>
        <v>在野</v>
      </c>
      <c r="V254" s="166">
        <f>LOOKUP(C254,武将属性排列!$C$1:$C$255,武将属性排列!$E$1:$E$255)</f>
        <v>50</v>
      </c>
      <c r="W254" s="166">
        <f>LOOKUP(C254,武将属性排列!$C$1:$C$255,武将属性排列!$F$1:$F$255)</f>
        <v>84</v>
      </c>
      <c r="X254" s="166">
        <f>LOOKUP(C254,武将属性排列!$C$1:$C$255,武将属性排列!$G$1:$G$255)</f>
        <v>21</v>
      </c>
      <c r="Y254" s="166">
        <f>LOOKUP(C254,武将属性排列!$C$1:$C$255,武将属性排列!$I$1:$I$255)</f>
        <v>93</v>
      </c>
      <c r="Z254" s="167">
        <f>LOOKUP(C254,武将属性排列!$C$1:$C$255,武将属性排列!$K$1:$K$255)</f>
        <v>0</v>
      </c>
      <c r="AA254" s="167">
        <f t="shared" si="156"/>
        <v>0</v>
      </c>
      <c r="AB254" s="166">
        <f>LOOKUP(C254,武将属性排列!$C$1:$C$255,武将属性排列!$O$1:$O$255)</f>
        <v>88</v>
      </c>
      <c r="AC254" s="166">
        <f t="shared" si="159"/>
        <v>26696</v>
      </c>
      <c r="AD254" s="166" t="str">
        <f t="shared" si="137"/>
        <v>6848</v>
      </c>
      <c r="AE254" s="211"/>
      <c r="AF254" s="168">
        <v>20</v>
      </c>
      <c r="AG254" s="166" t="str">
        <f t="shared" si="138"/>
        <v>32</v>
      </c>
      <c r="AH254" s="166" t="str">
        <f t="shared" si="139"/>
        <v>54</v>
      </c>
      <c r="AI254" s="166" t="str">
        <f t="shared" si="140"/>
        <v>15</v>
      </c>
      <c r="AJ254" s="164" t="str">
        <f t="shared" si="141"/>
        <v>00</v>
      </c>
      <c r="AK254" s="166" t="str">
        <f t="shared" si="142"/>
        <v>5D</v>
      </c>
      <c r="AL254" s="174" t="str">
        <f t="shared" si="143"/>
        <v>平军</v>
      </c>
      <c r="AM254" s="175" t="str">
        <f t="shared" si="144"/>
        <v>0</v>
      </c>
      <c r="AN254" s="166" t="str">
        <f t="shared" si="145"/>
        <v>0</v>
      </c>
      <c r="AO254" s="169">
        <f t="shared" si="146"/>
        <v>0</v>
      </c>
      <c r="AP254" s="169">
        <f t="shared" si="147"/>
        <v>3</v>
      </c>
      <c r="AQ254" s="170">
        <f t="shared" si="148"/>
        <v>0</v>
      </c>
      <c r="AR254" s="171" t="str">
        <f t="shared" si="149"/>
        <v>58</v>
      </c>
      <c r="AS254" s="211"/>
      <c r="AT254" s="172" t="s">
        <v>435</v>
      </c>
      <c r="AU254" s="213"/>
      <c r="AV254" s="172">
        <v>14</v>
      </c>
      <c r="DD254" s="173" t="str">
        <f>LOOKUP(C254,全武将名字!$B$3:$B$257,全武将名字!$B$3:$B$257)</f>
        <v>蔡子英</v>
      </c>
      <c r="DE254" s="173">
        <f t="shared" si="150"/>
        <v>0</v>
      </c>
    </row>
    <row r="255" spans="1:109" s="173" customFormat="1">
      <c r="A255" s="162" t="str">
        <f t="shared" si="158"/>
        <v>FB</v>
      </c>
      <c r="B255" s="163">
        <v>251</v>
      </c>
      <c r="C255" s="160" t="s">
        <v>125</v>
      </c>
      <c r="D255" s="163" t="str">
        <f t="shared" si="131"/>
        <v>2218</v>
      </c>
      <c r="E255" s="163">
        <f t="shared" si="151"/>
        <v>8728</v>
      </c>
      <c r="F255" s="163" t="str">
        <f t="shared" si="132"/>
        <v>96F7</v>
      </c>
      <c r="G255" s="163">
        <f t="shared" si="152"/>
        <v>38647</v>
      </c>
      <c r="H255" s="163" t="str">
        <f t="shared" si="133"/>
        <v>26EB</v>
      </c>
      <c r="I255" s="163">
        <f t="shared" si="153"/>
        <v>9963</v>
      </c>
      <c r="J255" s="164">
        <v>5</v>
      </c>
      <c r="K255" s="164" t="str">
        <f t="shared" si="134"/>
        <v>F7</v>
      </c>
      <c r="L255" s="164">
        <f t="shared" si="154"/>
        <v>247</v>
      </c>
      <c r="M255" s="164" t="str">
        <f t="shared" si="135"/>
        <v>96</v>
      </c>
      <c r="N255" s="164">
        <f t="shared" si="136"/>
        <v>150.96484375</v>
      </c>
      <c r="O255" s="211"/>
      <c r="P255" s="164" t="str">
        <f>LOOKUP(C255,全武将名字!$B$3:$B$257,全武将名字!$H$3:$H$257)</f>
        <v>ED</v>
      </c>
      <c r="Q255" s="164">
        <f>LOOKUP(C255,全武将名字!$B$3:$B$257,全武将名字!$I$3:$I$257)</f>
        <v>58</v>
      </c>
      <c r="R255" s="164">
        <f>LOOKUP(C255,全武将名字!$B$3:$B$257,全武将名字!$J$3:$J$257)</f>
        <v>76</v>
      </c>
      <c r="S255" s="164" t="str">
        <f>LOOKUP(C255,全武将名字!$B$3:$B$257,全武将名字!$K$3:$K$257)</f>
        <v>FF</v>
      </c>
      <c r="T255" s="164" t="s">
        <v>83</v>
      </c>
      <c r="U255" s="165" t="str">
        <f>LOOKUP(C255,武将属性排列!$C$1:$C$255,武将属性排列!$D$1:$D$255)</f>
        <v>出仕</v>
      </c>
      <c r="V255" s="166">
        <f>LOOKUP(C255,武将属性排列!$C$1:$C$255,武将属性排列!$E$1:$E$255)</f>
        <v>75</v>
      </c>
      <c r="W255" s="166">
        <f>LOOKUP(C255,武将属性排列!$C$1:$C$255,武将属性排列!$F$1:$F$255)</f>
        <v>26</v>
      </c>
      <c r="X255" s="166">
        <f>LOOKUP(C255,武将属性排列!$C$1:$C$255,武将属性排列!$G$1:$G$255)</f>
        <v>70</v>
      </c>
      <c r="Y255" s="166">
        <f>LOOKUP(C255,武将属性排列!$C$1:$C$255,武将属性排列!$I$1:$I$255)</f>
        <v>70</v>
      </c>
      <c r="Z255" s="167">
        <f>LOOKUP(C255,武将属性排列!$C$1:$C$255,武将属性排列!$K$1:$K$255)</f>
        <v>2</v>
      </c>
      <c r="AA255" s="167">
        <f t="shared" si="156"/>
        <v>500</v>
      </c>
      <c r="AB255" s="166">
        <f>LOOKUP(C255,武将属性排列!$C$1:$C$255,武将属性排列!$O$1:$O$255)</f>
        <v>64</v>
      </c>
      <c r="AC255" s="166">
        <f t="shared" si="159"/>
        <v>26704</v>
      </c>
      <c r="AD255" s="166" t="str">
        <f t="shared" si="137"/>
        <v>6850</v>
      </c>
      <c r="AE255" s="211"/>
      <c r="AF255" s="168">
        <v>20</v>
      </c>
      <c r="AG255" s="166" t="str">
        <f t="shared" si="138"/>
        <v>4B</v>
      </c>
      <c r="AH255" s="166" t="str">
        <f t="shared" si="139"/>
        <v>1A</v>
      </c>
      <c r="AI255" s="166" t="str">
        <f t="shared" si="140"/>
        <v>46</v>
      </c>
      <c r="AJ255" s="164">
        <f t="shared" si="141"/>
        <v>20</v>
      </c>
      <c r="AK255" s="166" t="str">
        <f t="shared" si="142"/>
        <v>46</v>
      </c>
      <c r="AL255" s="174" t="str">
        <f t="shared" si="143"/>
        <v>山军</v>
      </c>
      <c r="AM255" s="175">
        <f t="shared" si="144"/>
        <v>2</v>
      </c>
      <c r="AN255" s="166" t="str">
        <f t="shared" si="145"/>
        <v>5</v>
      </c>
      <c r="AO255" s="169">
        <f t="shared" si="146"/>
        <v>0</v>
      </c>
      <c r="AP255" s="169">
        <f t="shared" si="147"/>
        <v>4</v>
      </c>
      <c r="AQ255" s="170">
        <f t="shared" si="148"/>
        <v>3</v>
      </c>
      <c r="AR255" s="171" t="str">
        <f t="shared" si="149"/>
        <v>40</v>
      </c>
      <c r="AS255" s="211"/>
      <c r="AT255" s="172" t="s">
        <v>435</v>
      </c>
      <c r="AU255" s="213"/>
      <c r="AV255" s="172">
        <v>28</v>
      </c>
      <c r="DD255" s="173" t="str">
        <f>LOOKUP(C255,全武将名字!$B$3:$B$257,全武将名字!$B$3:$B$257)</f>
        <v>赵玉</v>
      </c>
      <c r="DE255" s="173">
        <f t="shared" si="150"/>
        <v>0</v>
      </c>
    </row>
    <row r="256" spans="1:109" s="173" customFormat="1">
      <c r="A256" s="162" t="str">
        <f t="shared" si="158"/>
        <v>FC</v>
      </c>
      <c r="B256" s="163">
        <v>252</v>
      </c>
      <c r="C256" s="160" t="s">
        <v>117</v>
      </c>
      <c r="D256" s="163" t="str">
        <f t="shared" si="131"/>
        <v>221A</v>
      </c>
      <c r="E256" s="163">
        <f t="shared" si="151"/>
        <v>8730</v>
      </c>
      <c r="F256" s="163" t="str">
        <f t="shared" si="132"/>
        <v>96FC</v>
      </c>
      <c r="G256" s="163">
        <f t="shared" si="152"/>
        <v>38652</v>
      </c>
      <c r="H256" s="163" t="str">
        <f t="shared" si="133"/>
        <v>26F0</v>
      </c>
      <c r="I256" s="163">
        <f t="shared" si="153"/>
        <v>9968</v>
      </c>
      <c r="J256" s="164">
        <v>5</v>
      </c>
      <c r="K256" s="164" t="str">
        <f t="shared" si="134"/>
        <v>FC</v>
      </c>
      <c r="L256" s="164">
        <f t="shared" si="154"/>
        <v>252</v>
      </c>
      <c r="M256" s="164" t="str">
        <f t="shared" si="135"/>
        <v>96</v>
      </c>
      <c r="N256" s="164">
        <f t="shared" si="136"/>
        <v>150.984375</v>
      </c>
      <c r="O256" s="211"/>
      <c r="P256" s="164" t="str">
        <f>LOOKUP(C256,全武将名字!$B$3:$B$257,全武将名字!$H$3:$H$257)</f>
        <v>9B</v>
      </c>
      <c r="Q256" s="164">
        <f>LOOKUP(C256,全武将名字!$B$3:$B$257,全武将名字!$I$3:$I$257)</f>
        <v>74</v>
      </c>
      <c r="R256" s="164">
        <f>LOOKUP(C256,全武将名字!$B$3:$B$257,全武将名字!$J$3:$J$257)</f>
        <v>58</v>
      </c>
      <c r="S256" s="164">
        <f>LOOKUP(C256,全武将名字!$B$3:$B$257,全武将名字!$K$3:$K$257)</f>
        <v>78</v>
      </c>
      <c r="T256" s="164" t="s">
        <v>83</v>
      </c>
      <c r="U256" s="165" t="str">
        <f>LOOKUP(C256,武将属性排列!$C$1:$C$255,武将属性排列!$D$1:$D$255)</f>
        <v>在野</v>
      </c>
      <c r="V256" s="166">
        <f>LOOKUP(C256,武将属性排列!$C$1:$C$255,武将属性排列!$E$1:$E$255)</f>
        <v>74</v>
      </c>
      <c r="W256" s="166">
        <f>LOOKUP(C256,武将属性排列!$C$1:$C$255,武将属性排列!$F$1:$F$255)</f>
        <v>74</v>
      </c>
      <c r="X256" s="166">
        <f>LOOKUP(C256,武将属性排列!$C$1:$C$255,武将属性排列!$G$1:$G$255)</f>
        <v>65</v>
      </c>
      <c r="Y256" s="166">
        <f>LOOKUP(C256,武将属性排列!$C$1:$C$255,武将属性排列!$I$1:$I$255)</f>
        <v>70</v>
      </c>
      <c r="Z256" s="167">
        <f>LOOKUP(C256,武将属性排列!$C$1:$C$255,武将属性排列!$K$1:$K$255)</f>
        <v>0</v>
      </c>
      <c r="AA256" s="167">
        <f t="shared" si="156"/>
        <v>0</v>
      </c>
      <c r="AB256" s="166">
        <f>LOOKUP(C256,武将属性排列!$C$1:$C$255,武将属性排列!$O$1:$O$255)</f>
        <v>59</v>
      </c>
      <c r="AC256" s="166">
        <f t="shared" si="159"/>
        <v>26712</v>
      </c>
      <c r="AD256" s="166" t="str">
        <f t="shared" si="137"/>
        <v>6858</v>
      </c>
      <c r="AE256" s="211"/>
      <c r="AF256" s="168">
        <v>20</v>
      </c>
      <c r="AG256" s="166" t="str">
        <f t="shared" si="138"/>
        <v>4A</v>
      </c>
      <c r="AH256" s="166" t="str">
        <f t="shared" si="139"/>
        <v>4A</v>
      </c>
      <c r="AI256" s="166" t="str">
        <f t="shared" si="140"/>
        <v>41</v>
      </c>
      <c r="AJ256" s="164" t="str">
        <f t="shared" si="141"/>
        <v>00</v>
      </c>
      <c r="AK256" s="166" t="str">
        <f t="shared" si="142"/>
        <v>46</v>
      </c>
      <c r="AL256" s="174" t="str">
        <f t="shared" si="143"/>
        <v>平军</v>
      </c>
      <c r="AM256" s="175" t="str">
        <f t="shared" si="144"/>
        <v>0</v>
      </c>
      <c r="AN256" s="166" t="str">
        <f t="shared" si="145"/>
        <v>0</v>
      </c>
      <c r="AO256" s="169">
        <f t="shared" si="146"/>
        <v>0</v>
      </c>
      <c r="AP256" s="169">
        <f t="shared" si="147"/>
        <v>3</v>
      </c>
      <c r="AQ256" s="170">
        <f t="shared" si="148"/>
        <v>0</v>
      </c>
      <c r="AR256" s="171" t="str">
        <f t="shared" si="149"/>
        <v>3B</v>
      </c>
      <c r="AS256" s="211"/>
      <c r="AT256" s="172" t="s">
        <v>436</v>
      </c>
      <c r="AU256" s="213"/>
      <c r="AV256" s="172">
        <v>0</v>
      </c>
      <c r="DD256" s="173" t="str">
        <f>LOOKUP(C256,全武将名字!$B$3:$B$257,全武将名字!$B$3:$B$257)</f>
        <v>武尽忠</v>
      </c>
      <c r="DE256" s="173">
        <f t="shared" si="150"/>
        <v>0</v>
      </c>
    </row>
    <row r="257" spans="1:109" s="173" customFormat="1">
      <c r="A257" s="162" t="str">
        <f t="shared" si="158"/>
        <v>FD</v>
      </c>
      <c r="B257" s="163">
        <v>253</v>
      </c>
      <c r="C257" s="161" t="s">
        <v>98</v>
      </c>
      <c r="D257" s="163" t="str">
        <f t="shared" si="131"/>
        <v>221C</v>
      </c>
      <c r="E257" s="163">
        <f t="shared" si="151"/>
        <v>8732</v>
      </c>
      <c r="F257" s="163" t="str">
        <f t="shared" si="132"/>
        <v>9701</v>
      </c>
      <c r="G257" s="163">
        <f t="shared" si="152"/>
        <v>38657</v>
      </c>
      <c r="H257" s="163" t="str">
        <f t="shared" si="133"/>
        <v>26F5</v>
      </c>
      <c r="I257" s="163">
        <f t="shared" si="153"/>
        <v>9973</v>
      </c>
      <c r="J257" s="164">
        <v>5</v>
      </c>
      <c r="K257" s="164" t="str">
        <f t="shared" si="134"/>
        <v>01</v>
      </c>
      <c r="L257" s="164">
        <f t="shared" si="154"/>
        <v>1</v>
      </c>
      <c r="M257" s="164" t="str">
        <f t="shared" si="135"/>
        <v>97</v>
      </c>
      <c r="N257" s="164">
        <f t="shared" si="136"/>
        <v>151.00390625</v>
      </c>
      <c r="O257" s="211"/>
      <c r="P257" s="164" t="str">
        <f>LOOKUP(C257,全武将名字!$B$3:$B$257,全武将名字!$H$3:$H$257)</f>
        <v>8B</v>
      </c>
      <c r="Q257" s="164">
        <f>LOOKUP(C257,全武将名字!$B$3:$B$257,全武将名字!$I$3:$I$257)</f>
        <v>50</v>
      </c>
      <c r="R257" s="164">
        <f>LOOKUP(C257,全武将名字!$B$3:$B$257,全武将名字!$J$3:$J$257)</f>
        <v>52</v>
      </c>
      <c r="S257" s="164" t="str">
        <f>LOOKUP(C257,全武将名字!$B$3:$B$257,全武将名字!$K$3:$K$257)</f>
        <v>FF</v>
      </c>
      <c r="T257" s="164" t="s">
        <v>83</v>
      </c>
      <c r="U257" s="165" t="str">
        <f>LOOKUP(C257,武将属性排列!$C$1:$C$255,武将属性排列!$D$1:$D$255)</f>
        <v>出仕</v>
      </c>
      <c r="V257" s="166">
        <f>LOOKUP(C257,武将属性排列!$C$1:$C$255,武将属性排列!$E$1:$E$255)</f>
        <v>79</v>
      </c>
      <c r="W257" s="166">
        <f>LOOKUP(C257,武将属性排列!$C$1:$C$255,武将属性排列!$F$1:$F$255)</f>
        <v>60</v>
      </c>
      <c r="X257" s="166">
        <f>LOOKUP(C257,武将属性排列!$C$1:$C$255,武将属性排列!$G$1:$G$255)</f>
        <v>71</v>
      </c>
      <c r="Y257" s="166">
        <f>LOOKUP(C257,武将属性排列!$C$1:$C$255,武将属性排列!$I$1:$I$255)</f>
        <v>85</v>
      </c>
      <c r="Z257" s="167">
        <f>LOOKUP(C257,武将属性排列!$C$1:$C$255,武将属性排列!$K$1:$K$255)</f>
        <v>2</v>
      </c>
      <c r="AA257" s="167">
        <f t="shared" si="156"/>
        <v>500</v>
      </c>
      <c r="AB257" s="166">
        <f>LOOKUP(C257,武将属性排列!$C$1:$C$255,武将属性排列!$O$1:$O$255)</f>
        <v>70</v>
      </c>
      <c r="AC257" s="166">
        <f t="shared" si="159"/>
        <v>26720</v>
      </c>
      <c r="AD257" s="166" t="str">
        <f t="shared" si="137"/>
        <v>6860</v>
      </c>
      <c r="AE257" s="211"/>
      <c r="AF257" s="168">
        <v>20</v>
      </c>
      <c r="AG257" s="166" t="str">
        <f t="shared" si="138"/>
        <v>4F</v>
      </c>
      <c r="AH257" s="166" t="str">
        <f t="shared" si="139"/>
        <v>3C</v>
      </c>
      <c r="AI257" s="166" t="str">
        <f t="shared" si="140"/>
        <v>47</v>
      </c>
      <c r="AJ257" s="164">
        <f t="shared" si="141"/>
        <v>20</v>
      </c>
      <c r="AK257" s="166" t="str">
        <f t="shared" si="142"/>
        <v>55</v>
      </c>
      <c r="AL257" s="174" t="str">
        <f t="shared" si="143"/>
        <v>山军</v>
      </c>
      <c r="AM257" s="175">
        <f t="shared" si="144"/>
        <v>2</v>
      </c>
      <c r="AN257" s="166" t="str">
        <f t="shared" si="145"/>
        <v>5</v>
      </c>
      <c r="AO257" s="169">
        <f t="shared" si="146"/>
        <v>0</v>
      </c>
      <c r="AP257" s="169">
        <f t="shared" si="147"/>
        <v>4</v>
      </c>
      <c r="AQ257" s="170">
        <f t="shared" si="148"/>
        <v>3</v>
      </c>
      <c r="AR257" s="171" t="str">
        <f t="shared" si="149"/>
        <v>46</v>
      </c>
      <c r="AS257" s="211"/>
      <c r="AT257" s="172" t="s">
        <v>436</v>
      </c>
      <c r="AU257" s="213"/>
      <c r="AV257" s="172">
        <v>14</v>
      </c>
      <c r="DD257" s="173" t="str">
        <f>LOOKUP(C257,全武将名字!$B$3:$B$257,全武将名字!$B$3:$B$257)</f>
        <v>朵儿</v>
      </c>
      <c r="DE257" s="173">
        <f t="shared" si="150"/>
        <v>0</v>
      </c>
    </row>
    <row r="258" spans="1:109" s="173" customFormat="1">
      <c r="A258" s="162" t="str">
        <f t="shared" si="158"/>
        <v>FE</v>
      </c>
      <c r="B258" s="163">
        <v>254</v>
      </c>
      <c r="C258" s="161" t="s">
        <v>104</v>
      </c>
      <c r="D258" s="163" t="str">
        <f t="shared" si="131"/>
        <v>221E</v>
      </c>
      <c r="E258" s="163">
        <f t="shared" si="151"/>
        <v>8734</v>
      </c>
      <c r="F258" s="163" t="str">
        <f t="shared" si="132"/>
        <v>9706</v>
      </c>
      <c r="G258" s="163">
        <f t="shared" si="152"/>
        <v>38662</v>
      </c>
      <c r="H258" s="163" t="str">
        <f t="shared" si="133"/>
        <v>26FA</v>
      </c>
      <c r="I258" s="163">
        <f t="shared" si="153"/>
        <v>9978</v>
      </c>
      <c r="J258" s="164">
        <v>5</v>
      </c>
      <c r="K258" s="164" t="str">
        <f t="shared" si="134"/>
        <v>06</v>
      </c>
      <c r="L258" s="164">
        <f t="shared" si="154"/>
        <v>6</v>
      </c>
      <c r="M258" s="164" t="str">
        <f t="shared" si="135"/>
        <v>97</v>
      </c>
      <c r="N258" s="164">
        <f t="shared" si="136"/>
        <v>151.0234375</v>
      </c>
      <c r="O258" s="212"/>
      <c r="P258" s="164">
        <f>LOOKUP(C258,全武将名字!$B$3:$B$257,全武将名字!$H$3:$H$257)</f>
        <v>90</v>
      </c>
      <c r="Q258" s="164" t="str">
        <f>LOOKUP(C258,全武将名字!$B$3:$B$257,全武将名字!$I$3:$I$257)</f>
        <v>5A</v>
      </c>
      <c r="R258" s="164">
        <f>LOOKUP(C258,全武将名字!$B$3:$B$257,全武将名字!$J$3:$J$257)</f>
        <v>78</v>
      </c>
      <c r="S258" s="164" t="str">
        <f>LOOKUP(C258,全武将名字!$B$3:$B$257,全武将名字!$K$3:$K$257)</f>
        <v>7A</v>
      </c>
      <c r="T258" s="164" t="s">
        <v>83</v>
      </c>
      <c r="U258" s="165" t="str">
        <f>LOOKUP(C258,武将属性排列!$C$1:$C$255,武将属性排列!$D$1:$D$255)</f>
        <v>在野</v>
      </c>
      <c r="V258" s="166">
        <f>LOOKUP(C258,武将属性排列!$C$1:$C$255,武将属性排列!$E$1:$E$255)</f>
        <v>76</v>
      </c>
      <c r="W258" s="166">
        <f>LOOKUP(C258,武将属性排列!$C$1:$C$255,武将属性排列!$F$1:$F$255)</f>
        <v>67</v>
      </c>
      <c r="X258" s="166">
        <f>LOOKUP(C258,武将属性排列!$C$1:$C$255,武将属性排列!$G$1:$G$255)</f>
        <v>70</v>
      </c>
      <c r="Y258" s="166">
        <f>LOOKUP(C258,武将属性排列!$C$1:$C$255,武将属性排列!$I$1:$I$255)</f>
        <v>88</v>
      </c>
      <c r="Z258" s="167">
        <f>LOOKUP(C258,武将属性排列!$C$1:$C$255,武将属性排列!$K$1:$K$255)</f>
        <v>2</v>
      </c>
      <c r="AA258" s="167">
        <f t="shared" si="156"/>
        <v>0</v>
      </c>
      <c r="AB258" s="166">
        <f>LOOKUP(C258,武将属性排列!$C$1:$C$255,武将属性排列!$O$1:$O$255)</f>
        <v>68</v>
      </c>
      <c r="AC258" s="166">
        <f t="shared" si="159"/>
        <v>26728</v>
      </c>
      <c r="AD258" s="166" t="str">
        <f t="shared" si="137"/>
        <v>6868</v>
      </c>
      <c r="AE258" s="212"/>
      <c r="AF258" s="168">
        <v>20</v>
      </c>
      <c r="AG258" s="166" t="str">
        <f t="shared" si="138"/>
        <v>4C</v>
      </c>
      <c r="AH258" s="166" t="str">
        <f t="shared" si="139"/>
        <v>43</v>
      </c>
      <c r="AI258" s="166" t="str">
        <f t="shared" si="140"/>
        <v>46</v>
      </c>
      <c r="AJ258" s="164" t="str">
        <f t="shared" si="141"/>
        <v>00</v>
      </c>
      <c r="AK258" s="166" t="str">
        <f t="shared" si="142"/>
        <v>58</v>
      </c>
      <c r="AL258" s="174" t="str">
        <f t="shared" si="143"/>
        <v>山军</v>
      </c>
      <c r="AM258" s="175">
        <f t="shared" si="144"/>
        <v>2</v>
      </c>
      <c r="AN258" s="166" t="str">
        <f t="shared" si="145"/>
        <v>0</v>
      </c>
      <c r="AO258" s="169">
        <f t="shared" si="146"/>
        <v>0</v>
      </c>
      <c r="AP258" s="169">
        <f t="shared" si="147"/>
        <v>4</v>
      </c>
      <c r="AQ258" s="170">
        <f t="shared" si="148"/>
        <v>0</v>
      </c>
      <c r="AR258" s="171" t="str">
        <f t="shared" si="149"/>
        <v>44</v>
      </c>
      <c r="AS258" s="212"/>
      <c r="AT258" s="172" t="s">
        <v>436</v>
      </c>
      <c r="AU258" s="213"/>
      <c r="AV258" s="172">
        <v>28</v>
      </c>
      <c r="DD258" s="173" t="str">
        <f>LOOKUP(C258,全武将名字!$B$3:$B$257,全武将名字!$B$3:$B$257)</f>
        <v>金朝兴</v>
      </c>
      <c r="DE258" s="173">
        <f t="shared" si="150"/>
        <v>0</v>
      </c>
    </row>
    <row r="259" spans="1:109">
      <c r="C259" s="70"/>
    </row>
    <row r="260" spans="1:109">
      <c r="C260" s="70"/>
    </row>
    <row r="261" spans="1:109">
      <c r="C261" s="70"/>
    </row>
  </sheetData>
  <mergeCells count="23">
    <mergeCell ref="BW2:DB2"/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BE3:BH3"/>
    <mergeCell ref="BK3:BN3"/>
    <mergeCell ref="BQ3:BT3"/>
    <mergeCell ref="C2:C3"/>
    <mergeCell ref="AC2:AD2"/>
    <mergeCell ref="AF2:AQ2"/>
    <mergeCell ref="AT2:AV2"/>
    <mergeCell ref="AX2:BV2"/>
    <mergeCell ref="O4:O258"/>
    <mergeCell ref="AE4:AE258"/>
    <mergeCell ref="AS4:AS258"/>
    <mergeCell ref="AU4:AU258"/>
    <mergeCell ref="AY3:BC3"/>
  </mergeCells>
  <phoneticPr fontId="32" type="noConversion"/>
  <conditionalFormatting sqref="DE4:DE258">
    <cfRule type="cellIs" dxfId="3" priority="2" operator="equal">
      <formula>0</formula>
    </cfRule>
  </conditionalFormatting>
  <dataValidations count="1">
    <dataValidation allowBlank="1" showInputMessage="1" showErrorMessage="1" sqref="U4:U258"/>
  </dataValidations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AK256"/>
  <sheetViews>
    <sheetView topLeftCell="N4" workbookViewId="0">
      <selection activeCell="S14" sqref="S14"/>
    </sheetView>
  </sheetViews>
  <sheetFormatPr defaultColWidth="9" defaultRowHeight="22.5"/>
  <cols>
    <col min="1" max="1" width="8.375" style="43" customWidth="1"/>
    <col min="2" max="2" width="7.5" style="44" customWidth="1"/>
    <col min="3" max="4" width="8.125" style="45" customWidth="1"/>
    <col min="5" max="16384" width="9" style="46"/>
  </cols>
  <sheetData>
    <row r="1" spans="1:37" ht="14.25">
      <c r="A1" s="47" t="s">
        <v>130</v>
      </c>
      <c r="B1" s="47" t="s">
        <v>131</v>
      </c>
      <c r="C1" s="27" t="s">
        <v>74</v>
      </c>
      <c r="D1" s="6"/>
      <c r="E1" s="48" t="s">
        <v>639</v>
      </c>
      <c r="F1" s="49" t="s">
        <v>640</v>
      </c>
      <c r="G1" s="48" t="s">
        <v>641</v>
      </c>
      <c r="H1" s="48" t="s">
        <v>642</v>
      </c>
      <c r="I1" s="48" t="s">
        <v>643</v>
      </c>
      <c r="J1" s="48" t="s">
        <v>644</v>
      </c>
      <c r="K1" s="48" t="s">
        <v>645</v>
      </c>
      <c r="L1" s="48" t="s">
        <v>646</v>
      </c>
      <c r="M1" s="48" t="s">
        <v>647</v>
      </c>
      <c r="N1" s="48" t="s">
        <v>648</v>
      </c>
      <c r="O1" s="48" t="s">
        <v>649</v>
      </c>
      <c r="P1" s="48" t="s">
        <v>650</v>
      </c>
      <c r="Q1" s="48" t="s">
        <v>651</v>
      </c>
      <c r="R1" s="48" t="s">
        <v>652</v>
      </c>
      <c r="S1" s="48" t="s">
        <v>653</v>
      </c>
      <c r="T1" s="48" t="s">
        <v>654</v>
      </c>
      <c r="U1" s="62" t="s">
        <v>641</v>
      </c>
      <c r="V1" s="48" t="s">
        <v>643</v>
      </c>
      <c r="W1" s="48" t="s">
        <v>644</v>
      </c>
      <c r="X1" s="48" t="s">
        <v>645</v>
      </c>
      <c r="Y1" s="48" t="s">
        <v>646</v>
      </c>
      <c r="Z1" s="48" t="s">
        <v>647</v>
      </c>
      <c r="AA1" s="48" t="s">
        <v>648</v>
      </c>
      <c r="AB1" s="48" t="s">
        <v>649</v>
      </c>
      <c r="AC1" s="48" t="s">
        <v>650</v>
      </c>
      <c r="AD1" s="65"/>
      <c r="AE1" s="65"/>
      <c r="AF1" s="65"/>
      <c r="AG1" s="65"/>
      <c r="AH1" s="65"/>
      <c r="AI1" s="65"/>
    </row>
    <row r="2" spans="1:37" s="42" customFormat="1">
      <c r="A2" s="50" t="str">
        <f t="shared" ref="A2:A38" si="0">IF(B2&lt;16,0&amp;DEC2HEX(B2),DEC2HEX(B2))</f>
        <v>00</v>
      </c>
      <c r="B2" s="19">
        <v>0</v>
      </c>
      <c r="C2" s="51" t="s">
        <v>948</v>
      </c>
      <c r="D2" s="52"/>
      <c r="E2" s="34" t="s">
        <v>10</v>
      </c>
      <c r="F2" s="53" t="s">
        <v>655</v>
      </c>
      <c r="G2" s="54" t="s">
        <v>988</v>
      </c>
      <c r="H2" s="55" t="s">
        <v>948</v>
      </c>
      <c r="I2" s="34" t="s">
        <v>850</v>
      </c>
      <c r="J2" s="34" t="s">
        <v>797</v>
      </c>
      <c r="K2" s="34"/>
      <c r="L2" s="34"/>
      <c r="M2" s="34"/>
      <c r="N2" s="34"/>
      <c r="O2" s="34"/>
      <c r="P2" s="34"/>
      <c r="Q2" s="34"/>
      <c r="R2" s="34"/>
      <c r="S2" s="34"/>
      <c r="T2" s="34"/>
      <c r="U2" s="54" t="s">
        <v>988</v>
      </c>
      <c r="V2" s="37" t="s">
        <v>781</v>
      </c>
      <c r="W2" s="37" t="s">
        <v>796</v>
      </c>
      <c r="X2" s="37" t="s">
        <v>933</v>
      </c>
      <c r="Y2" s="37"/>
      <c r="Z2" s="34"/>
      <c r="AA2" s="34"/>
      <c r="AB2" s="34"/>
      <c r="AC2" s="34"/>
      <c r="AD2" s="46"/>
      <c r="AE2" s="65"/>
      <c r="AF2" s="65"/>
      <c r="AG2" s="46"/>
      <c r="AH2" s="46"/>
      <c r="AI2" s="46"/>
      <c r="AJ2" s="46"/>
      <c r="AK2" s="46"/>
    </row>
    <row r="3" spans="1:37">
      <c r="A3" s="50" t="str">
        <f t="shared" si="0"/>
        <v>01</v>
      </c>
      <c r="B3" s="19">
        <v>1</v>
      </c>
      <c r="C3" s="51" t="s">
        <v>805</v>
      </c>
      <c r="D3" s="52"/>
      <c r="E3" s="38" t="s">
        <v>507</v>
      </c>
      <c r="F3" s="53" t="s">
        <v>656</v>
      </c>
      <c r="G3" s="54" t="s">
        <v>989</v>
      </c>
      <c r="H3" s="55" t="s">
        <v>948</v>
      </c>
      <c r="I3" s="34" t="s">
        <v>948</v>
      </c>
      <c r="J3" s="34" t="s">
        <v>883</v>
      </c>
      <c r="K3" s="34" t="s">
        <v>783</v>
      </c>
      <c r="L3" s="37"/>
      <c r="M3" s="34"/>
      <c r="N3" s="34"/>
      <c r="O3" s="34"/>
      <c r="P3" s="34"/>
      <c r="Q3" s="34"/>
      <c r="R3" s="34"/>
      <c r="S3" s="34"/>
      <c r="T3" s="34"/>
      <c r="U3" s="54" t="s">
        <v>989</v>
      </c>
      <c r="V3" s="37" t="s">
        <v>836</v>
      </c>
      <c r="W3" s="37" t="s">
        <v>905</v>
      </c>
      <c r="X3" s="37" t="s">
        <v>910</v>
      </c>
      <c r="Y3" s="37" t="s">
        <v>925</v>
      </c>
      <c r="Z3" s="37"/>
      <c r="AA3" s="37"/>
      <c r="AB3" s="37"/>
      <c r="AC3" s="37"/>
      <c r="AE3" s="65"/>
    </row>
    <row r="4" spans="1:37">
      <c r="A4" s="50" t="str">
        <f t="shared" si="0"/>
        <v>02</v>
      </c>
      <c r="B4" s="19">
        <v>2</v>
      </c>
      <c r="C4" s="51" t="s">
        <v>981</v>
      </c>
      <c r="D4" s="52"/>
      <c r="E4" s="38" t="s">
        <v>459</v>
      </c>
      <c r="F4" s="53" t="s">
        <v>657</v>
      </c>
      <c r="G4" s="54" t="s">
        <v>990</v>
      </c>
      <c r="H4" s="55" t="s">
        <v>948</v>
      </c>
      <c r="I4" s="34" t="s">
        <v>889</v>
      </c>
      <c r="J4" s="34" t="s">
        <v>927</v>
      </c>
      <c r="K4" s="34"/>
      <c r="L4" s="37"/>
      <c r="M4" s="34"/>
      <c r="N4" s="34"/>
      <c r="O4" s="34"/>
      <c r="P4" s="34"/>
      <c r="Q4" s="34"/>
      <c r="R4" s="34"/>
      <c r="S4" s="34"/>
      <c r="T4" s="34"/>
      <c r="U4" s="54" t="s">
        <v>990</v>
      </c>
      <c r="V4" s="37" t="s">
        <v>754</v>
      </c>
      <c r="W4" s="37" t="s">
        <v>931</v>
      </c>
      <c r="X4" s="37" t="s">
        <v>891</v>
      </c>
      <c r="Y4" s="37"/>
      <c r="Z4" s="37"/>
      <c r="AA4" s="34"/>
      <c r="AB4" s="34"/>
      <c r="AC4" s="37"/>
      <c r="AE4" s="65"/>
    </row>
    <row r="5" spans="1:37">
      <c r="A5" s="50" t="str">
        <f t="shared" si="0"/>
        <v>03</v>
      </c>
      <c r="B5" s="19">
        <v>3</v>
      </c>
      <c r="C5" s="55" t="s">
        <v>768</v>
      </c>
      <c r="D5" s="56"/>
      <c r="E5" s="38" t="s">
        <v>525</v>
      </c>
      <c r="F5" s="53" t="s">
        <v>658</v>
      </c>
      <c r="G5" s="54" t="s">
        <v>991</v>
      </c>
      <c r="H5" s="55" t="s">
        <v>864</v>
      </c>
      <c r="I5" s="34" t="s">
        <v>864</v>
      </c>
      <c r="J5" s="34" t="s">
        <v>969</v>
      </c>
      <c r="K5" s="34"/>
      <c r="L5" s="34"/>
      <c r="M5" s="34"/>
      <c r="N5" s="34"/>
      <c r="O5" s="34"/>
      <c r="P5" s="34"/>
      <c r="Q5" s="34"/>
      <c r="R5" s="34"/>
      <c r="S5" s="34"/>
      <c r="T5" s="34"/>
      <c r="U5" s="54" t="s">
        <v>991</v>
      </c>
      <c r="V5" s="37" t="s">
        <v>811</v>
      </c>
      <c r="W5" s="37" t="s">
        <v>972</v>
      </c>
      <c r="X5" s="37" t="s">
        <v>973</v>
      </c>
      <c r="Y5" s="37" t="s">
        <v>974</v>
      </c>
      <c r="Z5" s="34" t="s">
        <v>909</v>
      </c>
      <c r="AA5" s="34" t="s">
        <v>795</v>
      </c>
      <c r="AB5" s="34" t="s">
        <v>968</v>
      </c>
      <c r="AC5" s="34"/>
      <c r="AD5" s="65"/>
      <c r="AE5" s="65"/>
      <c r="AF5" s="65"/>
      <c r="AG5" s="65"/>
    </row>
    <row r="6" spans="1:37">
      <c r="A6" s="50" t="str">
        <f t="shared" si="0"/>
        <v>04</v>
      </c>
      <c r="B6" s="19">
        <v>4</v>
      </c>
      <c r="C6" s="51" t="s">
        <v>963</v>
      </c>
      <c r="D6" s="52"/>
      <c r="E6" s="38" t="s">
        <v>514</v>
      </c>
      <c r="F6" s="53" t="s">
        <v>659</v>
      </c>
      <c r="G6" s="54" t="s">
        <v>992</v>
      </c>
      <c r="H6" s="55" t="s">
        <v>948</v>
      </c>
      <c r="I6" s="34" t="s">
        <v>900</v>
      </c>
      <c r="J6" s="34" t="s">
        <v>751</v>
      </c>
      <c r="K6" s="34" t="s">
        <v>806</v>
      </c>
      <c r="L6" s="34"/>
      <c r="M6" s="34"/>
      <c r="N6" s="34"/>
      <c r="O6" s="34"/>
      <c r="P6" s="34"/>
      <c r="Q6" s="34"/>
      <c r="R6" s="34"/>
      <c r="S6" s="34"/>
      <c r="T6" s="34"/>
      <c r="U6" s="54" t="s">
        <v>992</v>
      </c>
      <c r="V6" s="37" t="s">
        <v>765</v>
      </c>
      <c r="W6" s="37" t="s">
        <v>853</v>
      </c>
      <c r="X6" s="37" t="s">
        <v>789</v>
      </c>
      <c r="Y6" s="37" t="s">
        <v>899</v>
      </c>
      <c r="Z6" s="37" t="s">
        <v>818</v>
      </c>
      <c r="AA6" s="34" t="s">
        <v>819</v>
      </c>
      <c r="AB6" s="34" t="s">
        <v>901</v>
      </c>
      <c r="AC6" s="34"/>
      <c r="AD6" s="65"/>
      <c r="AE6" s="65"/>
      <c r="AF6" s="65"/>
    </row>
    <row r="7" spans="1:37">
      <c r="A7" s="50" t="str">
        <f t="shared" si="0"/>
        <v>05</v>
      </c>
      <c r="B7" s="19">
        <v>5</v>
      </c>
      <c r="C7" s="55" t="s">
        <v>788</v>
      </c>
      <c r="D7" s="56"/>
      <c r="E7" s="38" t="s">
        <v>473</v>
      </c>
      <c r="F7" s="57" t="s">
        <v>660</v>
      </c>
      <c r="G7" s="54" t="s">
        <v>993</v>
      </c>
      <c r="H7" s="55" t="s">
        <v>948</v>
      </c>
      <c r="I7" s="34" t="s">
        <v>985</v>
      </c>
      <c r="J7" s="34" t="s">
        <v>859</v>
      </c>
      <c r="K7" s="37"/>
      <c r="L7" s="37"/>
      <c r="M7" s="34"/>
      <c r="N7" s="34"/>
      <c r="O7" s="34"/>
      <c r="P7" s="34"/>
      <c r="Q7" s="34"/>
      <c r="R7" s="34"/>
      <c r="S7" s="34"/>
      <c r="T7" s="34"/>
      <c r="U7" s="54" t="s">
        <v>993</v>
      </c>
      <c r="V7" s="37" t="s">
        <v>773</v>
      </c>
      <c r="W7" s="37" t="s">
        <v>778</v>
      </c>
      <c r="X7" s="37"/>
      <c r="Y7" s="37"/>
      <c r="Z7" s="37"/>
      <c r="AA7" s="37"/>
      <c r="AB7" s="37"/>
      <c r="AC7" s="37"/>
      <c r="AD7" s="65"/>
      <c r="AE7" s="65"/>
    </row>
    <row r="8" spans="1:37">
      <c r="A8" s="50" t="str">
        <f t="shared" si="0"/>
        <v>06</v>
      </c>
      <c r="B8" s="19">
        <v>6</v>
      </c>
      <c r="C8" s="55" t="s">
        <v>770</v>
      </c>
      <c r="D8" s="56"/>
      <c r="E8" s="38" t="s">
        <v>493</v>
      </c>
      <c r="F8" s="53" t="s">
        <v>661</v>
      </c>
      <c r="G8" s="54" t="s">
        <v>994</v>
      </c>
      <c r="H8" s="55" t="s">
        <v>948</v>
      </c>
      <c r="I8" s="35" t="s">
        <v>794</v>
      </c>
      <c r="J8" s="34" t="s">
        <v>898</v>
      </c>
      <c r="K8" s="34"/>
      <c r="L8" s="34"/>
      <c r="M8" s="34"/>
      <c r="N8" s="34"/>
      <c r="O8" s="34"/>
      <c r="P8" s="34"/>
      <c r="Q8" s="34"/>
      <c r="R8" s="34"/>
      <c r="S8" s="34"/>
      <c r="T8" s="34"/>
      <c r="U8" s="54" t="s">
        <v>994</v>
      </c>
      <c r="V8" s="37" t="s">
        <v>917</v>
      </c>
      <c r="W8" s="37" t="s">
        <v>897</v>
      </c>
      <c r="X8" s="37"/>
      <c r="Y8" s="37"/>
      <c r="Z8" s="37"/>
      <c r="AA8" s="37"/>
      <c r="AB8" s="37"/>
      <c r="AC8" s="37"/>
      <c r="AD8" s="65"/>
      <c r="AH8" s="65"/>
    </row>
    <row r="9" spans="1:37">
      <c r="A9" s="50" t="str">
        <f t="shared" si="0"/>
        <v>07</v>
      </c>
      <c r="B9" s="19">
        <v>7</v>
      </c>
      <c r="C9" s="55" t="s">
        <v>868</v>
      </c>
      <c r="D9" s="56"/>
      <c r="E9" s="38" t="s">
        <v>558</v>
      </c>
      <c r="F9" s="53" t="s">
        <v>662</v>
      </c>
      <c r="G9" s="54" t="s">
        <v>995</v>
      </c>
      <c r="H9" s="55" t="s">
        <v>839</v>
      </c>
      <c r="I9" s="34" t="s">
        <v>960</v>
      </c>
      <c r="J9" s="34" t="s">
        <v>962</v>
      </c>
      <c r="K9" s="34" t="s">
        <v>961</v>
      </c>
      <c r="L9" s="37"/>
      <c r="M9" s="37"/>
      <c r="N9" s="37"/>
      <c r="O9" s="34"/>
      <c r="P9" s="34"/>
      <c r="Q9" s="34"/>
      <c r="R9" s="34"/>
      <c r="S9" s="34"/>
      <c r="T9" s="34"/>
      <c r="U9" s="54" t="s">
        <v>995</v>
      </c>
      <c r="V9" s="37" t="s">
        <v>834</v>
      </c>
      <c r="W9" s="37" t="s">
        <v>804</v>
      </c>
      <c r="X9" s="37" t="s">
        <v>895</v>
      </c>
      <c r="Y9" s="37"/>
      <c r="Z9" s="37"/>
      <c r="AA9" s="37"/>
      <c r="AB9" s="37"/>
      <c r="AC9" s="37"/>
      <c r="AD9" s="65"/>
      <c r="AE9" s="65"/>
      <c r="AF9" s="65"/>
      <c r="AG9" s="65"/>
    </row>
    <row r="10" spans="1:37">
      <c r="A10" s="50" t="str">
        <f t="shared" si="0"/>
        <v>08</v>
      </c>
      <c r="B10" s="19">
        <v>8</v>
      </c>
      <c r="C10" s="55" t="s">
        <v>839</v>
      </c>
      <c r="D10" s="56"/>
      <c r="E10" s="38" t="s">
        <v>495</v>
      </c>
      <c r="F10" s="53" t="s">
        <v>663</v>
      </c>
      <c r="G10" s="54" t="s">
        <v>996</v>
      </c>
      <c r="H10" s="55" t="s">
        <v>839</v>
      </c>
      <c r="I10" s="35" t="s">
        <v>839</v>
      </c>
      <c r="J10" s="34" t="s">
        <v>903</v>
      </c>
      <c r="K10" s="34"/>
      <c r="L10" s="34"/>
      <c r="M10" s="37"/>
      <c r="N10" s="34"/>
      <c r="O10" s="34"/>
      <c r="P10" s="34"/>
      <c r="Q10" s="34"/>
      <c r="R10" s="34"/>
      <c r="S10" s="34"/>
      <c r="T10" s="34"/>
      <c r="U10" s="54" t="s">
        <v>996</v>
      </c>
      <c r="V10" s="37" t="s">
        <v>872</v>
      </c>
      <c r="W10" s="37" t="s">
        <v>835</v>
      </c>
      <c r="X10" s="37" t="s">
        <v>852</v>
      </c>
      <c r="Y10" s="37" t="s">
        <v>777</v>
      </c>
      <c r="Z10" s="37" t="s">
        <v>775</v>
      </c>
      <c r="AA10" s="37" t="s">
        <v>896</v>
      </c>
      <c r="AB10" s="37"/>
      <c r="AC10" s="37"/>
      <c r="AD10" s="65"/>
      <c r="AE10" s="65"/>
    </row>
    <row r="11" spans="1:37">
      <c r="A11" s="50" t="str">
        <f t="shared" si="0"/>
        <v>09</v>
      </c>
      <c r="B11" s="19">
        <v>9</v>
      </c>
      <c r="C11" s="51" t="s">
        <v>864</v>
      </c>
      <c r="D11" s="52"/>
      <c r="E11" s="38" t="s">
        <v>170</v>
      </c>
      <c r="F11" s="57" t="s">
        <v>664</v>
      </c>
      <c r="G11" s="54" t="s">
        <v>997</v>
      </c>
      <c r="H11" s="55" t="s">
        <v>948</v>
      </c>
      <c r="I11" s="36" t="s">
        <v>866</v>
      </c>
      <c r="J11" s="36" t="s">
        <v>941</v>
      </c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54" t="s">
        <v>997</v>
      </c>
      <c r="V11" s="37" t="s">
        <v>881</v>
      </c>
      <c r="W11" s="37" t="s">
        <v>757</v>
      </c>
      <c r="X11" s="37" t="s">
        <v>932</v>
      </c>
      <c r="Y11" s="37" t="s">
        <v>876</v>
      </c>
      <c r="Z11" s="37"/>
      <c r="AA11" s="34"/>
      <c r="AB11" s="34"/>
      <c r="AC11" s="34"/>
      <c r="AD11" s="65"/>
      <c r="AE11" s="65"/>
    </row>
    <row r="12" spans="1:37">
      <c r="A12" s="50" t="str">
        <f t="shared" si="0"/>
        <v>0A</v>
      </c>
      <c r="B12" s="19">
        <v>10</v>
      </c>
      <c r="C12" s="51" t="s">
        <v>924</v>
      </c>
      <c r="D12" s="52"/>
      <c r="E12" s="38" t="s">
        <v>152</v>
      </c>
      <c r="F12" s="53" t="s">
        <v>665</v>
      </c>
      <c r="G12" s="54" t="s">
        <v>998</v>
      </c>
      <c r="H12" s="55" t="s">
        <v>963</v>
      </c>
      <c r="I12" s="34" t="s">
        <v>963</v>
      </c>
      <c r="J12" s="34" t="s">
        <v>959</v>
      </c>
      <c r="K12" s="34" t="s">
        <v>957</v>
      </c>
      <c r="L12" s="34"/>
      <c r="M12" s="34"/>
      <c r="N12" s="34"/>
      <c r="O12" s="34"/>
      <c r="P12" s="34"/>
      <c r="Q12" s="34"/>
      <c r="R12" s="34"/>
      <c r="S12" s="34"/>
      <c r="T12" s="34"/>
      <c r="U12" s="54" t="s">
        <v>998</v>
      </c>
      <c r="V12" s="37" t="s">
        <v>964</v>
      </c>
      <c r="W12" s="37" t="s">
        <v>965</v>
      </c>
      <c r="X12" s="37" t="s">
        <v>833</v>
      </c>
      <c r="Y12" s="37" t="s">
        <v>752</v>
      </c>
      <c r="Z12" s="34" t="s">
        <v>810</v>
      </c>
      <c r="AA12" s="34"/>
      <c r="AB12" s="34"/>
      <c r="AC12" s="34"/>
      <c r="AD12" s="65"/>
    </row>
    <row r="13" spans="1:37">
      <c r="A13" s="50" t="str">
        <f t="shared" si="0"/>
        <v>0B</v>
      </c>
      <c r="B13" s="19">
        <v>11</v>
      </c>
      <c r="C13" s="51" t="s">
        <v>809</v>
      </c>
      <c r="D13" s="52"/>
      <c r="E13" s="38" t="s">
        <v>177</v>
      </c>
      <c r="F13" s="53" t="s">
        <v>666</v>
      </c>
      <c r="G13" s="54" t="s">
        <v>999</v>
      </c>
      <c r="H13" s="55" t="s">
        <v>963</v>
      </c>
      <c r="I13" s="34" t="s">
        <v>854</v>
      </c>
      <c r="J13" s="37" t="s">
        <v>857</v>
      </c>
      <c r="K13" s="34" t="s">
        <v>855</v>
      </c>
      <c r="L13" s="34"/>
      <c r="M13" s="34"/>
      <c r="N13" s="34"/>
      <c r="O13" s="34"/>
      <c r="P13" s="34"/>
      <c r="Q13" s="34"/>
      <c r="R13" s="34"/>
      <c r="S13" s="34"/>
      <c r="T13" s="34"/>
      <c r="U13" s="54" t="s">
        <v>999</v>
      </c>
      <c r="V13" s="37" t="s">
        <v>858</v>
      </c>
      <c r="W13" s="37" t="s">
        <v>856</v>
      </c>
      <c r="X13" s="63" t="s">
        <v>753</v>
      </c>
      <c r="Y13" s="34" t="s">
        <v>825</v>
      </c>
      <c r="Z13" s="34" t="s">
        <v>888</v>
      </c>
      <c r="AA13" s="34" t="s">
        <v>935</v>
      </c>
      <c r="AB13" s="34" t="s">
        <v>860</v>
      </c>
      <c r="AC13" s="34" t="s">
        <v>842</v>
      </c>
      <c r="AD13" s="65"/>
      <c r="AE13" s="65"/>
    </row>
    <row r="14" spans="1:37">
      <c r="A14" s="50" t="str">
        <f t="shared" si="0"/>
        <v>0C</v>
      </c>
      <c r="B14" s="19">
        <v>12</v>
      </c>
      <c r="C14" s="58" t="s">
        <v>929</v>
      </c>
      <c r="D14" s="52"/>
      <c r="E14" s="38" t="s">
        <v>597</v>
      </c>
      <c r="F14" s="53" t="s">
        <v>667</v>
      </c>
      <c r="G14" s="54" t="s">
        <v>1000</v>
      </c>
      <c r="H14" s="55" t="s">
        <v>948</v>
      </c>
      <c r="I14" s="38" t="s">
        <v>958</v>
      </c>
      <c r="J14" s="38" t="s">
        <v>799</v>
      </c>
      <c r="K14" s="38"/>
      <c r="L14" s="38"/>
      <c r="M14" s="38"/>
      <c r="N14" s="34"/>
      <c r="O14" s="34"/>
      <c r="P14" s="34"/>
      <c r="Q14" s="34"/>
      <c r="R14" s="34"/>
      <c r="S14" s="34"/>
      <c r="T14" s="34"/>
      <c r="U14" s="54" t="s">
        <v>1000</v>
      </c>
      <c r="V14" s="37" t="s">
        <v>828</v>
      </c>
      <c r="W14" s="37" t="s">
        <v>915</v>
      </c>
      <c r="X14" s="37" t="s">
        <v>966</v>
      </c>
      <c r="Y14" s="37" t="s">
        <v>798</v>
      </c>
      <c r="Z14" s="37" t="s">
        <v>816</v>
      </c>
      <c r="AA14" s="37" t="s">
        <v>813</v>
      </c>
      <c r="AB14" s="37" t="s">
        <v>814</v>
      </c>
      <c r="AC14" s="37"/>
      <c r="AD14" s="65"/>
      <c r="AH14" s="65"/>
      <c r="AI14" s="65"/>
    </row>
    <row r="15" spans="1:37">
      <c r="A15" s="50" t="str">
        <f t="shared" si="0"/>
        <v>0D</v>
      </c>
      <c r="B15" s="19">
        <v>13</v>
      </c>
      <c r="C15" s="58" t="s">
        <v>956</v>
      </c>
      <c r="D15" s="52"/>
      <c r="E15" s="38" t="s">
        <v>181</v>
      </c>
      <c r="F15" s="53" t="s">
        <v>668</v>
      </c>
      <c r="G15" s="54" t="s">
        <v>678</v>
      </c>
      <c r="H15" s="55" t="s">
        <v>805</v>
      </c>
      <c r="I15" s="38" t="s">
        <v>805</v>
      </c>
      <c r="J15" s="38" t="s">
        <v>801</v>
      </c>
      <c r="K15" s="38" t="s">
        <v>892</v>
      </c>
      <c r="L15" s="38"/>
      <c r="M15" s="38"/>
      <c r="N15" s="34"/>
      <c r="O15" s="34"/>
      <c r="P15" s="34"/>
      <c r="Q15" s="34"/>
      <c r="R15" s="34"/>
      <c r="S15" s="34"/>
      <c r="T15" s="34"/>
      <c r="U15" s="54" t="s">
        <v>678</v>
      </c>
      <c r="V15" s="37" t="s">
        <v>975</v>
      </c>
      <c r="W15" s="37" t="s">
        <v>938</v>
      </c>
      <c r="X15" s="37" t="s">
        <v>939</v>
      </c>
      <c r="Y15" s="34" t="s">
        <v>949</v>
      </c>
      <c r="Z15" s="34" t="s">
        <v>950</v>
      </c>
      <c r="AA15" s="34" t="s">
        <v>937</v>
      </c>
      <c r="AB15" s="34" t="s">
        <v>936</v>
      </c>
      <c r="AC15" s="34" t="s">
        <v>934</v>
      </c>
      <c r="AD15" s="65"/>
      <c r="AE15" s="65"/>
      <c r="AF15" s="65"/>
      <c r="AG15" s="65"/>
    </row>
    <row r="16" spans="1:37">
      <c r="A16" s="50" t="str">
        <f t="shared" si="0"/>
        <v>0E</v>
      </c>
      <c r="B16" s="19">
        <v>14</v>
      </c>
      <c r="C16" s="58" t="s">
        <v>900</v>
      </c>
      <c r="D16" s="52"/>
      <c r="E16" s="38" t="s">
        <v>590</v>
      </c>
      <c r="F16" s="53" t="s">
        <v>669</v>
      </c>
      <c r="G16" s="54" t="s">
        <v>1001</v>
      </c>
      <c r="H16" s="55" t="s">
        <v>948</v>
      </c>
      <c r="I16" s="38" t="s">
        <v>874</v>
      </c>
      <c r="J16" s="38" t="s">
        <v>875</v>
      </c>
      <c r="K16" s="38" t="s">
        <v>971</v>
      </c>
      <c r="L16" s="38" t="s">
        <v>890</v>
      </c>
      <c r="M16" s="38"/>
      <c r="N16" s="38"/>
      <c r="O16" s="38"/>
      <c r="P16" s="38"/>
      <c r="Q16" s="38"/>
      <c r="R16" s="38"/>
      <c r="S16" s="34"/>
      <c r="T16" s="34"/>
      <c r="U16" s="54" t="s">
        <v>1001</v>
      </c>
      <c r="V16" s="37" t="s">
        <v>916</v>
      </c>
      <c r="W16" s="37" t="s">
        <v>871</v>
      </c>
      <c r="X16" s="37" t="s">
        <v>967</v>
      </c>
      <c r="Y16" s="37" t="s">
        <v>920</v>
      </c>
      <c r="Z16" s="37" t="s">
        <v>984</v>
      </c>
      <c r="AA16" s="19" t="s">
        <v>885</v>
      </c>
      <c r="AB16" s="34" t="s">
        <v>884</v>
      </c>
      <c r="AC16" s="34" t="s">
        <v>940</v>
      </c>
      <c r="AH16" s="65"/>
    </row>
    <row r="17" spans="1:35">
      <c r="A17" s="50" t="str">
        <f t="shared" si="0"/>
        <v>0F</v>
      </c>
      <c r="B17" s="19">
        <v>15</v>
      </c>
      <c r="C17" s="58" t="s">
        <v>801</v>
      </c>
      <c r="D17" s="52"/>
      <c r="E17" s="38" t="s">
        <v>439</v>
      </c>
      <c r="F17" s="53" t="s">
        <v>670</v>
      </c>
      <c r="G17" s="54" t="s">
        <v>1002</v>
      </c>
      <c r="H17" s="55" t="s">
        <v>948</v>
      </c>
      <c r="I17" s="35" t="s">
        <v>929</v>
      </c>
      <c r="J17" s="34" t="s">
        <v>928</v>
      </c>
      <c r="K17" s="34" t="s">
        <v>930</v>
      </c>
      <c r="L17" s="34" t="s">
        <v>953</v>
      </c>
      <c r="M17" s="34" t="s">
        <v>952</v>
      </c>
      <c r="N17" s="34" t="s">
        <v>951</v>
      </c>
      <c r="O17" s="34"/>
      <c r="P17" s="34"/>
      <c r="Q17" s="34"/>
      <c r="R17" s="34"/>
      <c r="S17" s="34"/>
      <c r="T17" s="34"/>
      <c r="U17" s="54" t="s">
        <v>1002</v>
      </c>
      <c r="V17" s="37" t="s">
        <v>954</v>
      </c>
      <c r="W17" s="37" t="s">
        <v>942</v>
      </c>
      <c r="X17" s="34" t="s">
        <v>827</v>
      </c>
      <c r="Y17" s="34" t="s">
        <v>843</v>
      </c>
      <c r="Z17" s="34" t="s">
        <v>919</v>
      </c>
      <c r="AA17" s="34" t="s">
        <v>976</v>
      </c>
      <c r="AB17" s="34" t="s">
        <v>977</v>
      </c>
      <c r="AC17" s="34" t="s">
        <v>982</v>
      </c>
      <c r="AD17" s="65"/>
      <c r="AE17" s="65"/>
      <c r="AF17" s="65"/>
      <c r="AG17" s="65"/>
    </row>
    <row r="18" spans="1:35">
      <c r="A18" s="59" t="str">
        <f t="shared" si="0"/>
        <v>10</v>
      </c>
      <c r="B18" s="19">
        <v>16</v>
      </c>
      <c r="C18" s="19" t="s">
        <v>767</v>
      </c>
      <c r="D18" s="60"/>
      <c r="E18" s="38" t="s">
        <v>545</v>
      </c>
      <c r="F18" s="53" t="s">
        <v>671</v>
      </c>
      <c r="G18" s="54" t="s">
        <v>1003</v>
      </c>
      <c r="H18" s="55" t="s">
        <v>981</v>
      </c>
      <c r="I18" s="38" t="s">
        <v>981</v>
      </c>
      <c r="J18" s="38" t="s">
        <v>760</v>
      </c>
      <c r="K18" s="38" t="s">
        <v>812</v>
      </c>
      <c r="L18" s="38" t="s">
        <v>803</v>
      </c>
      <c r="M18" s="38"/>
      <c r="N18" s="38"/>
      <c r="O18" s="38"/>
      <c r="P18" s="38"/>
      <c r="Q18" s="38"/>
      <c r="R18" s="38"/>
      <c r="S18" s="34"/>
      <c r="T18" s="34"/>
      <c r="U18" s="54" t="s">
        <v>1003</v>
      </c>
      <c r="V18" s="37" t="s">
        <v>800</v>
      </c>
      <c r="W18" s="37" t="s">
        <v>821</v>
      </c>
      <c r="X18" s="34" t="s">
        <v>893</v>
      </c>
      <c r="Y18" s="34" t="s">
        <v>776</v>
      </c>
      <c r="Z18" s="34" t="s">
        <v>846</v>
      </c>
      <c r="AA18" s="34" t="s">
        <v>862</v>
      </c>
      <c r="AB18" s="34" t="s">
        <v>863</v>
      </c>
      <c r="AC18" s="34" t="s">
        <v>807</v>
      </c>
      <c r="AD18" s="65"/>
      <c r="AE18" s="65"/>
    </row>
    <row r="19" spans="1:35">
      <c r="A19" s="59" t="str">
        <f t="shared" si="0"/>
        <v>11</v>
      </c>
      <c r="B19" s="19">
        <v>17</v>
      </c>
      <c r="C19" s="19" t="s">
        <v>879</v>
      </c>
      <c r="D19" s="60"/>
      <c r="E19" s="38" t="s">
        <v>544</v>
      </c>
      <c r="F19" s="53" t="s">
        <v>672</v>
      </c>
      <c r="G19" s="54" t="s">
        <v>1004</v>
      </c>
      <c r="H19" s="55" t="s">
        <v>788</v>
      </c>
      <c r="I19" s="34" t="s">
        <v>788</v>
      </c>
      <c r="J19" s="34" t="s">
        <v>785</v>
      </c>
      <c r="K19" s="34" t="s">
        <v>787</v>
      </c>
      <c r="L19" s="34" t="s">
        <v>786</v>
      </c>
      <c r="M19" s="34"/>
      <c r="N19" s="34"/>
      <c r="O19" s="34"/>
      <c r="P19" s="34"/>
      <c r="Q19" s="34"/>
      <c r="R19" s="34"/>
      <c r="S19" s="34"/>
      <c r="T19" s="34"/>
      <c r="U19" s="54" t="s">
        <v>1004</v>
      </c>
      <c r="V19" s="37" t="s">
        <v>784</v>
      </c>
      <c r="W19" s="37" t="s">
        <v>849</v>
      </c>
      <c r="X19" s="34" t="s">
        <v>911</v>
      </c>
      <c r="Y19" s="34" t="s">
        <v>823</v>
      </c>
      <c r="Z19" s="34" t="s">
        <v>822</v>
      </c>
      <c r="AA19" s="34" t="s">
        <v>913</v>
      </c>
      <c r="AB19" s="34" t="s">
        <v>912</v>
      </c>
      <c r="AC19" s="34" t="s">
        <v>923</v>
      </c>
      <c r="AD19" s="65"/>
      <c r="AE19" s="65"/>
    </row>
    <row r="20" spans="1:35">
      <c r="A20" s="59" t="str">
        <f t="shared" si="0"/>
        <v>12</v>
      </c>
      <c r="B20" s="19">
        <v>18</v>
      </c>
      <c r="C20" s="19" t="s">
        <v>760</v>
      </c>
      <c r="D20" s="60"/>
      <c r="E20" s="38" t="s">
        <v>542</v>
      </c>
      <c r="F20" s="53" t="s">
        <v>673</v>
      </c>
      <c r="G20" s="54" t="s">
        <v>1005</v>
      </c>
      <c r="H20" s="55" t="s">
        <v>768</v>
      </c>
      <c r="I20" s="38" t="s">
        <v>768</v>
      </c>
      <c r="J20" s="39" t="s">
        <v>882</v>
      </c>
      <c r="K20" s="38" t="s">
        <v>918</v>
      </c>
      <c r="L20" s="38"/>
      <c r="M20" s="38"/>
      <c r="N20" s="38"/>
      <c r="O20" s="38"/>
      <c r="P20" s="38"/>
      <c r="Q20" s="38"/>
      <c r="R20" s="38"/>
      <c r="S20" s="34"/>
      <c r="T20" s="34"/>
      <c r="U20" s="64" t="s">
        <v>1005</v>
      </c>
      <c r="V20" s="36" t="s">
        <v>906</v>
      </c>
      <c r="W20" s="36" t="s">
        <v>907</v>
      </c>
      <c r="X20" s="36" t="s">
        <v>878</v>
      </c>
      <c r="Y20" s="36" t="s">
        <v>979</v>
      </c>
      <c r="Z20" s="34" t="s">
        <v>980</v>
      </c>
      <c r="AA20" s="34"/>
      <c r="AB20" s="34"/>
      <c r="AC20" s="34"/>
      <c r="AD20" s="65"/>
      <c r="AE20" s="65"/>
      <c r="AF20" s="65"/>
    </row>
    <row r="21" spans="1:35">
      <c r="A21" s="59" t="str">
        <f t="shared" si="0"/>
        <v>13</v>
      </c>
      <c r="B21" s="19">
        <v>19</v>
      </c>
      <c r="C21" s="19" t="s">
        <v>812</v>
      </c>
      <c r="D21" s="60"/>
      <c r="E21" s="38" t="s">
        <v>539</v>
      </c>
      <c r="F21" s="53" t="s">
        <v>674</v>
      </c>
      <c r="G21" s="54" t="s">
        <v>1006</v>
      </c>
      <c r="H21" s="55" t="s">
        <v>948</v>
      </c>
      <c r="I21" s="40" t="s">
        <v>838</v>
      </c>
      <c r="J21" s="35" t="s">
        <v>840</v>
      </c>
      <c r="K21" s="38"/>
      <c r="L21" s="38"/>
      <c r="M21" s="38"/>
      <c r="N21" s="38"/>
      <c r="O21" s="38"/>
      <c r="P21" s="38"/>
      <c r="Q21" s="38"/>
      <c r="R21" s="38"/>
      <c r="S21" s="34"/>
      <c r="T21" s="34"/>
      <c r="U21" s="54" t="s">
        <v>1006</v>
      </c>
      <c r="V21" s="19" t="s">
        <v>837</v>
      </c>
      <c r="W21" s="19"/>
      <c r="X21" s="37"/>
      <c r="Y21" s="34"/>
      <c r="Z21" s="34"/>
      <c r="AA21" s="34"/>
      <c r="AB21" s="34"/>
      <c r="AC21" s="34"/>
      <c r="AD21" s="65"/>
    </row>
    <row r="22" spans="1:35">
      <c r="A22" s="59" t="str">
        <f t="shared" si="0"/>
        <v>14</v>
      </c>
      <c r="B22" s="19">
        <v>20</v>
      </c>
      <c r="C22" s="19" t="s">
        <v>806</v>
      </c>
      <c r="D22" s="60"/>
      <c r="E22" s="38" t="s">
        <v>502</v>
      </c>
      <c r="F22" s="53" t="s">
        <v>675</v>
      </c>
      <c r="G22" s="54" t="s">
        <v>1007</v>
      </c>
      <c r="H22" s="55" t="s">
        <v>770</v>
      </c>
      <c r="I22" s="38" t="s">
        <v>767</v>
      </c>
      <c r="J22" s="37" t="s">
        <v>769</v>
      </c>
      <c r="K22" s="38" t="s">
        <v>771</v>
      </c>
      <c r="L22" s="38"/>
      <c r="M22" s="38"/>
      <c r="N22" s="38"/>
      <c r="O22" s="38"/>
      <c r="P22" s="38"/>
      <c r="Q22" s="38"/>
      <c r="R22" s="38"/>
      <c r="S22" s="34"/>
      <c r="T22" s="34"/>
      <c r="U22" s="54" t="s">
        <v>1007</v>
      </c>
      <c r="V22" s="37" t="s">
        <v>955</v>
      </c>
      <c r="W22" s="37" t="s">
        <v>766</v>
      </c>
      <c r="X22" s="34" t="s">
        <v>841</v>
      </c>
      <c r="Y22" s="34" t="s">
        <v>829</v>
      </c>
      <c r="Z22" s="34"/>
      <c r="AA22" s="34"/>
      <c r="AB22" s="34"/>
      <c r="AC22" s="34"/>
      <c r="AD22" s="65"/>
      <c r="AE22" s="65"/>
    </row>
    <row r="23" spans="1:35">
      <c r="A23" s="59" t="str">
        <f t="shared" si="0"/>
        <v>15</v>
      </c>
      <c r="B23" s="19">
        <v>21</v>
      </c>
      <c r="C23" s="19" t="s">
        <v>918</v>
      </c>
      <c r="D23" s="60"/>
      <c r="E23" s="38" t="s">
        <v>485</v>
      </c>
      <c r="F23" s="53" t="s">
        <v>676</v>
      </c>
      <c r="G23" s="54" t="s">
        <v>1008</v>
      </c>
      <c r="H23" s="55" t="s">
        <v>809</v>
      </c>
      <c r="I23" s="38" t="s">
        <v>809</v>
      </c>
      <c r="J23" s="35" t="s">
        <v>848</v>
      </c>
      <c r="K23" s="38" t="s">
        <v>861</v>
      </c>
      <c r="L23" s="37" t="s">
        <v>887</v>
      </c>
      <c r="M23" s="38"/>
      <c r="N23" s="38"/>
      <c r="O23" s="38"/>
      <c r="P23" s="38"/>
      <c r="Q23" s="38"/>
      <c r="R23" s="38"/>
      <c r="S23" s="34"/>
      <c r="T23" s="34"/>
      <c r="U23" s="54" t="s">
        <v>1008</v>
      </c>
      <c r="V23" s="37" t="s">
        <v>782</v>
      </c>
      <c r="W23" s="37" t="s">
        <v>847</v>
      </c>
      <c r="X23" s="19" t="s">
        <v>986</v>
      </c>
      <c r="Y23" s="37" t="s">
        <v>808</v>
      </c>
      <c r="Z23" s="37" t="s">
        <v>758</v>
      </c>
      <c r="AA23" s="34" t="s">
        <v>820</v>
      </c>
      <c r="AB23" s="34" t="s">
        <v>756</v>
      </c>
      <c r="AC23" s="34" t="s">
        <v>755</v>
      </c>
      <c r="AD23" s="65"/>
      <c r="AE23" s="65"/>
      <c r="AF23" s="65"/>
      <c r="AG23" s="65"/>
    </row>
    <row r="24" spans="1:35">
      <c r="A24" s="59" t="str">
        <f t="shared" si="0"/>
        <v>16</v>
      </c>
      <c r="B24" s="19">
        <v>22</v>
      </c>
      <c r="C24" s="19" t="s">
        <v>771</v>
      </c>
      <c r="D24" s="60"/>
      <c r="E24" s="38" t="s">
        <v>452</v>
      </c>
      <c r="F24" s="53" t="s">
        <v>677</v>
      </c>
      <c r="G24" s="54" t="s">
        <v>679</v>
      </c>
      <c r="H24" s="55" t="s">
        <v>924</v>
      </c>
      <c r="I24" s="38" t="s">
        <v>924</v>
      </c>
      <c r="J24" s="38" t="s">
        <v>879</v>
      </c>
      <c r="K24" s="38" t="s">
        <v>873</v>
      </c>
      <c r="L24" s="38"/>
      <c r="M24" s="38"/>
      <c r="N24" s="38"/>
      <c r="O24" s="38"/>
      <c r="P24" s="38"/>
      <c r="Q24" s="38"/>
      <c r="R24" s="38"/>
      <c r="S24" s="34"/>
      <c r="T24" s="34"/>
      <c r="U24" s="54" t="s">
        <v>679</v>
      </c>
      <c r="V24" s="37" t="s">
        <v>970</v>
      </c>
      <c r="W24" s="37" t="s">
        <v>944</v>
      </c>
      <c r="X24" s="37" t="s">
        <v>946</v>
      </c>
      <c r="Y24" s="34" t="s">
        <v>945</v>
      </c>
      <c r="Z24" s="34" t="s">
        <v>943</v>
      </c>
      <c r="AA24" s="34" t="s">
        <v>983</v>
      </c>
      <c r="AB24" s="34" t="s">
        <v>886</v>
      </c>
      <c r="AC24" s="34"/>
      <c r="AD24" s="65"/>
      <c r="AE24" s="65"/>
    </row>
    <row r="25" spans="1:35">
      <c r="A25" s="59" t="str">
        <f t="shared" si="0"/>
        <v>17</v>
      </c>
      <c r="B25" s="19">
        <v>23</v>
      </c>
      <c r="C25" s="19" t="s">
        <v>927</v>
      </c>
      <c r="D25" s="60"/>
      <c r="E25" s="38" t="s">
        <v>492</v>
      </c>
      <c r="F25" s="53" t="s">
        <v>679</v>
      </c>
      <c r="G25" s="54" t="s">
        <v>1009</v>
      </c>
      <c r="H25" s="55" t="s">
        <v>770</v>
      </c>
      <c r="I25" s="38" t="s">
        <v>770</v>
      </c>
      <c r="J25" s="38" t="s">
        <v>956</v>
      </c>
      <c r="K25" s="34" t="s">
        <v>780</v>
      </c>
      <c r="L25" s="34"/>
      <c r="M25" s="34"/>
      <c r="N25" s="34"/>
      <c r="O25" s="34"/>
      <c r="P25" s="38"/>
      <c r="Q25" s="38"/>
      <c r="R25" s="38"/>
      <c r="S25" s="34"/>
      <c r="T25" s="34"/>
      <c r="U25" s="54" t="s">
        <v>1009</v>
      </c>
      <c r="V25" s="37" t="s">
        <v>826</v>
      </c>
      <c r="W25" s="37" t="s">
        <v>824</v>
      </c>
      <c r="X25" s="37" t="s">
        <v>761</v>
      </c>
      <c r="Y25" s="37" t="s">
        <v>763</v>
      </c>
      <c r="Z25" s="37" t="s">
        <v>762</v>
      </c>
      <c r="AA25" s="37" t="s">
        <v>894</v>
      </c>
      <c r="AB25" s="37" t="s">
        <v>802</v>
      </c>
      <c r="AC25" s="34"/>
      <c r="AD25" s="65"/>
    </row>
    <row r="26" spans="1:35">
      <c r="A26" s="59" t="str">
        <f t="shared" si="0"/>
        <v>18</v>
      </c>
      <c r="B26" s="19">
        <v>24</v>
      </c>
      <c r="C26" s="19" t="s">
        <v>848</v>
      </c>
      <c r="D26" s="60"/>
      <c r="E26" s="38" t="s">
        <v>611</v>
      </c>
      <c r="F26" s="53" t="s">
        <v>680</v>
      </c>
      <c r="G26" s="54" t="s">
        <v>1010</v>
      </c>
      <c r="H26" s="55" t="s">
        <v>948</v>
      </c>
      <c r="I26" s="39" t="s">
        <v>844</v>
      </c>
      <c r="J26" s="38" t="s">
        <v>845</v>
      </c>
      <c r="K26" s="34"/>
      <c r="L26" s="34"/>
      <c r="M26" s="34"/>
      <c r="N26" s="34"/>
      <c r="O26" s="38"/>
      <c r="P26" s="38"/>
      <c r="Q26" s="38"/>
      <c r="R26" s="38"/>
      <c r="S26" s="38"/>
      <c r="T26" s="34"/>
      <c r="U26" s="54" t="s">
        <v>1010</v>
      </c>
      <c r="V26" s="37" t="s">
        <v>908</v>
      </c>
      <c r="W26" s="37"/>
      <c r="X26" s="37"/>
      <c r="Y26" s="37"/>
      <c r="Z26" s="37"/>
      <c r="AA26" s="37"/>
      <c r="AB26" s="37"/>
      <c r="AC26" s="37"/>
      <c r="AD26" s="65"/>
      <c r="AE26" s="65"/>
      <c r="AH26" s="65"/>
      <c r="AI26" s="65"/>
    </row>
    <row r="27" spans="1:35">
      <c r="A27" s="59" t="str">
        <f t="shared" si="0"/>
        <v>19</v>
      </c>
      <c r="B27" s="19">
        <v>25</v>
      </c>
      <c r="C27" s="19" t="s">
        <v>959</v>
      </c>
      <c r="D27" s="60"/>
      <c r="E27" s="38" t="s">
        <v>560</v>
      </c>
      <c r="F27" s="53" t="s">
        <v>681</v>
      </c>
      <c r="G27" s="54" t="s">
        <v>681</v>
      </c>
      <c r="H27" s="51" t="s">
        <v>948</v>
      </c>
      <c r="I27" s="38" t="s">
        <v>978</v>
      </c>
      <c r="J27" s="38" t="s">
        <v>904</v>
      </c>
      <c r="K27" s="38"/>
      <c r="L27" s="38"/>
      <c r="M27" s="38"/>
      <c r="N27" s="38"/>
      <c r="O27" s="38"/>
      <c r="P27" s="38"/>
      <c r="Q27" s="38"/>
      <c r="R27" s="38"/>
      <c r="S27" s="38"/>
      <c r="T27" s="34"/>
      <c r="U27" s="54" t="s">
        <v>681</v>
      </c>
      <c r="V27" s="37" t="s">
        <v>779</v>
      </c>
      <c r="W27" s="37" t="s">
        <v>831</v>
      </c>
      <c r="X27" s="37" t="s">
        <v>759</v>
      </c>
      <c r="Y27" s="37"/>
      <c r="Z27" s="37"/>
      <c r="AA27" s="37"/>
      <c r="AB27" s="37"/>
      <c r="AC27" s="37"/>
      <c r="AD27" s="65"/>
      <c r="AG27" s="65"/>
    </row>
    <row r="28" spans="1:35">
      <c r="A28" s="59" t="str">
        <f t="shared" si="0"/>
        <v>1A</v>
      </c>
      <c r="B28" s="19">
        <v>26</v>
      </c>
      <c r="C28" s="19" t="s">
        <v>960</v>
      </c>
      <c r="D28" s="60"/>
      <c r="E28" s="38" t="s">
        <v>203</v>
      </c>
      <c r="F28" s="53" t="s">
        <v>682</v>
      </c>
      <c r="G28" s="54" t="s">
        <v>682</v>
      </c>
      <c r="H28" s="51" t="s">
        <v>868</v>
      </c>
      <c r="I28" s="35" t="s">
        <v>868</v>
      </c>
      <c r="J28" s="34" t="s">
        <v>914</v>
      </c>
      <c r="K28" s="34" t="s">
        <v>869</v>
      </c>
      <c r="L28" s="37"/>
      <c r="M28" s="37"/>
      <c r="N28" s="38"/>
      <c r="O28" s="38"/>
      <c r="P28" s="38"/>
      <c r="Q28" s="38"/>
      <c r="R28" s="38"/>
      <c r="S28" s="38"/>
      <c r="T28" s="34"/>
      <c r="U28" s="54" t="s">
        <v>682</v>
      </c>
      <c r="V28" s="37" t="s">
        <v>851</v>
      </c>
      <c r="W28" s="37" t="s">
        <v>902</v>
      </c>
      <c r="X28" s="37" t="s">
        <v>774</v>
      </c>
      <c r="Y28" s="37" t="s">
        <v>867</v>
      </c>
      <c r="Z28" s="37" t="s">
        <v>791</v>
      </c>
      <c r="AA28" s="37"/>
      <c r="AB28" s="37"/>
      <c r="AC28" s="37"/>
      <c r="AD28" s="65"/>
      <c r="AE28" s="65"/>
      <c r="AF28" s="65"/>
      <c r="AG28" s="65"/>
      <c r="AH28" s="65"/>
      <c r="AI28" s="65"/>
    </row>
    <row r="29" spans="1:35">
      <c r="A29" s="59" t="str">
        <f t="shared" si="0"/>
        <v>1B</v>
      </c>
      <c r="B29" s="19">
        <v>27</v>
      </c>
      <c r="C29" s="19" t="s">
        <v>751</v>
      </c>
      <c r="D29" s="60"/>
      <c r="E29" s="38" t="s">
        <v>207</v>
      </c>
      <c r="F29" s="53" t="s">
        <v>683</v>
      </c>
      <c r="G29" s="54" t="s">
        <v>1011</v>
      </c>
      <c r="H29" s="51" t="s">
        <v>948</v>
      </c>
      <c r="I29" s="34" t="s">
        <v>790</v>
      </c>
      <c r="J29" s="34" t="s">
        <v>792</v>
      </c>
      <c r="K29" s="34"/>
      <c r="L29" s="34"/>
      <c r="M29" s="34"/>
      <c r="N29" s="38"/>
      <c r="O29" s="38"/>
      <c r="P29" s="38"/>
      <c r="Q29" s="38"/>
      <c r="R29" s="38"/>
      <c r="S29" s="34"/>
      <c r="T29" s="34"/>
      <c r="U29" s="54" t="s">
        <v>1011</v>
      </c>
      <c r="V29" s="37" t="s">
        <v>865</v>
      </c>
      <c r="W29" s="37" t="s">
        <v>124</v>
      </c>
      <c r="X29" s="37" t="s">
        <v>921</v>
      </c>
      <c r="Y29" s="34" t="s">
        <v>922</v>
      </c>
      <c r="Z29" s="34"/>
      <c r="AA29" s="34"/>
      <c r="AB29" s="34"/>
      <c r="AC29" s="34"/>
    </row>
    <row r="30" spans="1:35">
      <c r="A30" s="59" t="str">
        <f t="shared" si="0"/>
        <v>1C</v>
      </c>
      <c r="B30" s="19">
        <v>28</v>
      </c>
      <c r="C30" s="19" t="s">
        <v>772</v>
      </c>
      <c r="D30" s="60"/>
      <c r="E30" s="38" t="s">
        <v>508</v>
      </c>
      <c r="F30" s="53" t="s">
        <v>684</v>
      </c>
      <c r="G30" s="54" t="s">
        <v>1012</v>
      </c>
      <c r="H30" s="51" t="s">
        <v>948</v>
      </c>
      <c r="I30" s="38" t="s">
        <v>926</v>
      </c>
      <c r="J30" s="38" t="s">
        <v>764</v>
      </c>
      <c r="K30" s="38"/>
      <c r="L30" s="37"/>
      <c r="M30" s="38"/>
      <c r="N30" s="38"/>
      <c r="O30" s="38"/>
      <c r="P30" s="38"/>
      <c r="Q30" s="38"/>
      <c r="R30" s="38"/>
      <c r="S30" s="34"/>
      <c r="T30" s="34"/>
      <c r="U30" s="54" t="s">
        <v>1012</v>
      </c>
      <c r="V30" s="37" t="s">
        <v>817</v>
      </c>
      <c r="W30" s="37" t="s">
        <v>830</v>
      </c>
      <c r="X30" s="37" t="s">
        <v>877</v>
      </c>
      <c r="Y30" s="37"/>
      <c r="Z30" s="37"/>
      <c r="AA30" s="37"/>
      <c r="AB30" s="37"/>
      <c r="AC30" s="37"/>
      <c r="AD30" s="65"/>
    </row>
    <row r="31" spans="1:35">
      <c r="A31" s="59" t="str">
        <f t="shared" si="0"/>
        <v>1D</v>
      </c>
      <c r="B31" s="19">
        <v>29</v>
      </c>
      <c r="C31" s="19" t="s">
        <v>985</v>
      </c>
      <c r="D31" s="60"/>
      <c r="E31" s="38" t="s">
        <v>487</v>
      </c>
      <c r="F31" s="53" t="s">
        <v>685</v>
      </c>
      <c r="G31" s="54" t="s">
        <v>684</v>
      </c>
      <c r="H31" s="51" t="s">
        <v>948</v>
      </c>
      <c r="I31" s="38" t="s">
        <v>947</v>
      </c>
      <c r="J31" s="38" t="s">
        <v>772</v>
      </c>
      <c r="K31" s="37"/>
      <c r="L31" s="37"/>
      <c r="M31" s="38"/>
      <c r="N31" s="38"/>
      <c r="O31" s="38"/>
      <c r="P31" s="38"/>
      <c r="Q31" s="38"/>
      <c r="R31" s="38"/>
      <c r="S31" s="34"/>
      <c r="T31" s="34"/>
      <c r="U31" s="54" t="s">
        <v>684</v>
      </c>
      <c r="V31" s="37" t="s">
        <v>815</v>
      </c>
      <c r="W31" s="37" t="s">
        <v>880</v>
      </c>
      <c r="X31" s="37" t="s">
        <v>793</v>
      </c>
      <c r="Y31" s="37" t="s">
        <v>832</v>
      </c>
      <c r="Z31" s="37" t="s">
        <v>870</v>
      </c>
      <c r="AA31" s="37"/>
      <c r="AB31" s="37"/>
      <c r="AC31" s="37"/>
      <c r="AD31" s="65"/>
    </row>
    <row r="32" spans="1:35">
      <c r="A32" s="59" t="str">
        <f t="shared" si="0"/>
        <v>1E</v>
      </c>
      <c r="B32" s="19">
        <v>30</v>
      </c>
      <c r="C32" s="19" t="s">
        <v>859</v>
      </c>
      <c r="D32" s="60"/>
    </row>
    <row r="33" spans="1:29">
      <c r="A33" s="59" t="str">
        <f t="shared" si="0"/>
        <v>1F</v>
      </c>
      <c r="B33" s="19">
        <v>31</v>
      </c>
      <c r="C33" s="19" t="s">
        <v>854</v>
      </c>
      <c r="D33" s="60"/>
    </row>
    <row r="34" spans="1:29">
      <c r="A34" s="59" t="str">
        <f t="shared" si="0"/>
        <v>20</v>
      </c>
      <c r="B34" s="19">
        <v>32</v>
      </c>
      <c r="C34" s="19" t="s">
        <v>957</v>
      </c>
      <c r="D34" s="60"/>
      <c r="E34" s="61"/>
      <c r="F34" s="61"/>
    </row>
    <row r="35" spans="1:29">
      <c r="A35" s="59" t="str">
        <f t="shared" si="0"/>
        <v>21</v>
      </c>
      <c r="B35" s="19">
        <v>33</v>
      </c>
      <c r="C35" s="19" t="s">
        <v>780</v>
      </c>
      <c r="D35" s="60"/>
    </row>
    <row r="36" spans="1:29">
      <c r="A36" s="59" t="str">
        <f t="shared" si="0"/>
        <v>22</v>
      </c>
      <c r="B36" s="19">
        <v>34</v>
      </c>
      <c r="C36" s="19" t="s">
        <v>962</v>
      </c>
      <c r="D36" s="60"/>
      <c r="H36" s="46" t="str">
        <f>LOOKUP(H2,武将属性排列!$C$1:$C$255,武将属性排列!$A$1:$A$255)</f>
        <v>00</v>
      </c>
      <c r="I36" s="46" t="str">
        <f>LOOKUP(I2,武将属性排列!$C$1:$C$255,武将属性排列!$A$1:$A$255)</f>
        <v>D3</v>
      </c>
      <c r="J36" s="46" t="str">
        <f>LOOKUP(J2,武将属性排列!$C$1:$C$255,武将属性排列!$A$1:$A$255)</f>
        <v>6F</v>
      </c>
      <c r="K36" s="46" t="e">
        <f>LOOKUP(K2,武将属性排列!$C$1:$C$255,武将属性排列!$A$1:$A$255)</f>
        <v>#N/A</v>
      </c>
      <c r="L36" s="46" t="e">
        <f>LOOKUP(L2,武将属性排列!$C$1:$C$255,武将属性排列!$A$1:$A$255)</f>
        <v>#N/A</v>
      </c>
      <c r="M36" s="46" t="e">
        <f>LOOKUP(M2,武将属性排列!$C$1:$C$255,武将属性排列!$A$1:$A$255)</f>
        <v>#N/A</v>
      </c>
      <c r="N36" s="46" t="e">
        <f>LOOKUP(N2,武将属性排列!$C$1:$C$255,武将属性排列!$A$1:$A$255)</f>
        <v>#N/A</v>
      </c>
      <c r="O36" s="46" t="e">
        <f>LOOKUP(O2,武将属性排列!$C$1:$C$255,武将属性排列!$A$1:$A$255)</f>
        <v>#N/A</v>
      </c>
      <c r="P36" s="46" t="e">
        <f>LOOKUP(P2,武将属性排列!$C$1:$C$255,武将属性排列!$A$1:$A$255)</f>
        <v>#N/A</v>
      </c>
      <c r="Q36" s="46" t="e">
        <f>LOOKUP(Q2,武将属性排列!$C$1:$C$255,武将属性排列!$A$1:$A$255)</f>
        <v>#N/A</v>
      </c>
      <c r="R36" s="46" t="e">
        <f>LOOKUP(R2,武将属性排列!$C$1:$C$255,武将属性排列!$A$1:$A$255)</f>
        <v>#N/A</v>
      </c>
      <c r="S36" s="46" t="e">
        <f>LOOKUP(S2,武将属性排列!$C$1:$C$255,武将属性排列!$A$1:$A$255)</f>
        <v>#N/A</v>
      </c>
      <c r="T36" s="46" t="e">
        <f>LOOKUP(T2,武将属性排列!$C$1:$C$255,武将属性排列!$A$1:$A$255)</f>
        <v>#N/A</v>
      </c>
      <c r="V36" s="46" t="str">
        <f>LOOKUP(V2,武将属性排列!$C$1:$C$255,武将属性排列!$A$1:$A$255)</f>
        <v>BC</v>
      </c>
      <c r="W36" s="46" t="str">
        <f>LOOKUP(W2,武将属性排列!$C$1:$C$255,武将属性排列!$A$1:$A$255)</f>
        <v>C8</v>
      </c>
      <c r="X36" s="46" t="str">
        <f>LOOKUP(X2,武将属性排列!$C$1:$C$255,武将属性排列!$A$1:$A$255)</f>
        <v>66</v>
      </c>
      <c r="Y36" s="46" t="e">
        <f>LOOKUP(Y2,武将属性排列!$C$1:$C$255,武将属性排列!$A$1:$A$255)</f>
        <v>#N/A</v>
      </c>
      <c r="Z36" s="46" t="e">
        <f>LOOKUP(Z2,武将属性排列!$C$1:$C$255,武将属性排列!$A$1:$A$255)</f>
        <v>#N/A</v>
      </c>
      <c r="AA36" s="46" t="e">
        <f>LOOKUP(AA2,武将属性排列!$C$1:$C$255,武将属性排列!$A$1:$A$255)</f>
        <v>#N/A</v>
      </c>
      <c r="AB36" s="46" t="e">
        <f>LOOKUP(AB2,武将属性排列!$C$1:$C$255,武将属性排列!$A$1:$A$255)</f>
        <v>#N/A</v>
      </c>
      <c r="AC36" s="46" t="e">
        <f>LOOKUP(AC2,武将属性排列!$C$1:$C$255,武将属性排列!$A$1:$A$255)</f>
        <v>#N/A</v>
      </c>
    </row>
    <row r="37" spans="1:29">
      <c r="A37" s="59" t="str">
        <f t="shared" si="0"/>
        <v>23</v>
      </c>
      <c r="B37" s="19">
        <v>35</v>
      </c>
      <c r="C37" s="19" t="s">
        <v>889</v>
      </c>
      <c r="D37" s="60"/>
      <c r="H37" s="46" t="str">
        <f>LOOKUP(H3,武将属性排列!$C$1:$C$255,武将属性排列!$A$1:$A$255)</f>
        <v>00</v>
      </c>
      <c r="I37" s="46" t="str">
        <f>LOOKUP(I3,武将属性排列!$C$1:$C$255,武将属性排列!$A$1:$A$255)</f>
        <v>00</v>
      </c>
      <c r="J37" s="46" t="str">
        <f>LOOKUP(J3,武将属性排列!$C$1:$C$255,武将属性排列!$A$1:$A$255)</f>
        <v>2D</v>
      </c>
      <c r="K37" s="46" t="str">
        <f>LOOKUP(K3,武将属性排列!$C$1:$C$255,武将属性排列!$A$1:$A$255)</f>
        <v>25</v>
      </c>
      <c r="L37" s="46" t="e">
        <f>LOOKUP(L3,武将属性排列!$C$1:$C$255,武将属性排列!$A$1:$A$255)</f>
        <v>#N/A</v>
      </c>
      <c r="M37" s="46" t="e">
        <f>LOOKUP(M3,武将属性排列!$C$1:$C$255,武将属性排列!$A$1:$A$255)</f>
        <v>#N/A</v>
      </c>
      <c r="N37" s="46" t="e">
        <f>LOOKUP(N3,武将属性排列!$C$1:$C$255,武将属性排列!$A$1:$A$255)</f>
        <v>#N/A</v>
      </c>
      <c r="O37" s="46" t="e">
        <f>LOOKUP(O3,武将属性排列!$C$1:$C$255,武将属性排列!$A$1:$A$255)</f>
        <v>#N/A</v>
      </c>
      <c r="P37" s="46" t="e">
        <f>LOOKUP(P3,武将属性排列!$C$1:$C$255,武将属性排列!$A$1:$A$255)</f>
        <v>#N/A</v>
      </c>
      <c r="Q37" s="46" t="e">
        <f>LOOKUP(Q3,武将属性排列!$C$1:$C$255,武将属性排列!$A$1:$A$255)</f>
        <v>#N/A</v>
      </c>
      <c r="R37" s="46" t="e">
        <f>LOOKUP(R3,武将属性排列!$C$1:$C$255,武将属性排列!$A$1:$A$255)</f>
        <v>#N/A</v>
      </c>
      <c r="S37" s="46" t="e">
        <f>LOOKUP(S3,武将属性排列!$C$1:$C$255,武将属性排列!$A$1:$A$255)</f>
        <v>#N/A</v>
      </c>
      <c r="T37" s="46" t="e">
        <f>LOOKUP(T3,武将属性排列!$C$1:$C$255,武将属性排列!$A$1:$A$255)</f>
        <v>#N/A</v>
      </c>
      <c r="V37" s="46" t="str">
        <f>LOOKUP(V3,武将属性排列!$C$1:$C$255,武将属性排列!$A$1:$A$255)</f>
        <v>DD</v>
      </c>
      <c r="W37" s="46" t="str">
        <f>LOOKUP(W3,武将属性排列!$C$1:$C$255,武将属性排列!$A$1:$A$255)</f>
        <v>41</v>
      </c>
      <c r="X37" s="46" t="str">
        <f>LOOKUP(X3,武将属性排列!$C$1:$C$255,武将属性排列!$A$1:$A$255)</f>
        <v>D6</v>
      </c>
      <c r="Y37" s="46" t="str">
        <f>LOOKUP(Y3,武将属性排列!$C$1:$C$255,武将属性排列!$A$1:$A$255)</f>
        <v>78</v>
      </c>
      <c r="Z37" s="46" t="e">
        <f>LOOKUP(Z3,武将属性排列!$C$1:$C$255,武将属性排列!$A$1:$A$255)</f>
        <v>#N/A</v>
      </c>
      <c r="AA37" s="46" t="e">
        <f>LOOKUP(AA3,武将属性排列!$C$1:$C$255,武将属性排列!$A$1:$A$255)</f>
        <v>#N/A</v>
      </c>
      <c r="AB37" s="46" t="e">
        <f>LOOKUP(AB3,武将属性排列!$C$1:$C$255,武将属性排列!$A$1:$A$255)</f>
        <v>#N/A</v>
      </c>
      <c r="AC37" s="46" t="e">
        <f>LOOKUP(AC3,武将属性排列!$C$1:$C$255,武将属性排列!$A$1:$A$255)</f>
        <v>#N/A</v>
      </c>
    </row>
    <row r="38" spans="1:29">
      <c r="A38" s="59" t="str">
        <f t="shared" si="0"/>
        <v>24</v>
      </c>
      <c r="B38" s="19">
        <v>36</v>
      </c>
      <c r="C38" s="19" t="s">
        <v>869</v>
      </c>
      <c r="D38" s="60"/>
      <c r="H38" s="46" t="str">
        <f>LOOKUP(H4,武将属性排列!$C$1:$C$255,武将属性排列!$A$1:$A$255)</f>
        <v>00</v>
      </c>
      <c r="I38" s="46" t="str">
        <f>LOOKUP(I4,武将属性排列!$C$1:$C$255,武将属性排列!$A$1:$A$255)</f>
        <v>23</v>
      </c>
      <c r="J38" s="46" t="str">
        <f>LOOKUP(J4,武将属性排列!$C$1:$C$255,武将属性排列!$A$1:$A$255)</f>
        <v>17</v>
      </c>
      <c r="K38" s="46" t="e">
        <f>LOOKUP(K4,武将属性排列!$C$1:$C$255,武将属性排列!$A$1:$A$255)</f>
        <v>#N/A</v>
      </c>
      <c r="L38" s="46" t="e">
        <f>LOOKUP(L4,武将属性排列!$C$1:$C$255,武将属性排列!$A$1:$A$255)</f>
        <v>#N/A</v>
      </c>
      <c r="M38" s="46" t="e">
        <f>LOOKUP(M4,武将属性排列!$C$1:$C$255,武将属性排列!$A$1:$A$255)</f>
        <v>#N/A</v>
      </c>
      <c r="N38" s="46" t="e">
        <f>LOOKUP(N4,武将属性排列!$C$1:$C$255,武将属性排列!$A$1:$A$255)</f>
        <v>#N/A</v>
      </c>
      <c r="O38" s="46" t="e">
        <f>LOOKUP(O4,武将属性排列!$C$1:$C$255,武将属性排列!$A$1:$A$255)</f>
        <v>#N/A</v>
      </c>
      <c r="P38" s="46" t="e">
        <f>LOOKUP(P4,武将属性排列!$C$1:$C$255,武将属性排列!$A$1:$A$255)</f>
        <v>#N/A</v>
      </c>
      <c r="Q38" s="46" t="e">
        <f>LOOKUP(Q4,武将属性排列!$C$1:$C$255,武将属性排列!$A$1:$A$255)</f>
        <v>#N/A</v>
      </c>
      <c r="R38" s="46" t="e">
        <f>LOOKUP(R4,武将属性排列!$C$1:$C$255,武将属性排列!$A$1:$A$255)</f>
        <v>#N/A</v>
      </c>
      <c r="S38" s="46" t="e">
        <f>LOOKUP(S4,武将属性排列!$C$1:$C$255,武将属性排列!$A$1:$A$255)</f>
        <v>#N/A</v>
      </c>
      <c r="T38" s="46" t="e">
        <f>LOOKUP(T4,武将属性排列!$C$1:$C$255,武将属性排列!$A$1:$A$255)</f>
        <v>#N/A</v>
      </c>
      <c r="V38" s="46" t="str">
        <f>LOOKUP(V4,武将属性排列!$C$1:$C$255,武将属性排列!$A$1:$A$255)</f>
        <v>47</v>
      </c>
      <c r="W38" s="46" t="str">
        <f>LOOKUP(W4,武将属性排列!$C$1:$C$255,武将属性排列!$A$1:$A$255)</f>
        <v>9F</v>
      </c>
      <c r="X38" s="46" t="str">
        <f>LOOKUP(X4,武将属性排列!$C$1:$C$255,武将属性排列!$A$1:$A$255)</f>
        <v>60</v>
      </c>
      <c r="Y38" s="46" t="e">
        <f>LOOKUP(Y4,武将属性排列!$C$1:$C$255,武将属性排列!$A$1:$A$255)</f>
        <v>#N/A</v>
      </c>
      <c r="Z38" s="46" t="e">
        <f>LOOKUP(Z4,武将属性排列!$C$1:$C$255,武将属性排列!$A$1:$A$255)</f>
        <v>#N/A</v>
      </c>
      <c r="AA38" s="46" t="e">
        <f>LOOKUP(AA4,武将属性排列!$C$1:$C$255,武将属性排列!$A$1:$A$255)</f>
        <v>#N/A</v>
      </c>
      <c r="AB38" s="46" t="e">
        <f>LOOKUP(AB4,武将属性排列!$C$1:$C$255,武将属性排列!$A$1:$A$255)</f>
        <v>#N/A</v>
      </c>
      <c r="AC38" s="46" t="e">
        <f>LOOKUP(AC4,武将属性排列!$C$1:$C$255,武将属性排列!$A$1:$A$255)</f>
        <v>#N/A</v>
      </c>
    </row>
    <row r="39" spans="1:29">
      <c r="A39" s="59" t="str">
        <f t="shared" ref="A39:A102" si="1">DEC2HEX(B39)</f>
        <v>25</v>
      </c>
      <c r="B39" s="19">
        <v>37</v>
      </c>
      <c r="C39" s="19" t="s">
        <v>783</v>
      </c>
      <c r="D39" s="60"/>
      <c r="H39" s="46" t="str">
        <f>LOOKUP(H5,武将属性排列!$C$1:$C$255,武将属性排列!$A$1:$A$255)</f>
        <v>09</v>
      </c>
      <c r="I39" s="46" t="str">
        <f>LOOKUP(I5,武将属性排列!$C$1:$C$255,武将属性排列!$A$1:$A$255)</f>
        <v>09</v>
      </c>
      <c r="J39" s="46" t="str">
        <f>LOOKUP(J5,武将属性排列!$C$1:$C$255,武将属性排列!$A$1:$A$255)</f>
        <v>2B</v>
      </c>
      <c r="K39" s="46" t="e">
        <f>LOOKUP(K5,武将属性排列!$C$1:$C$255,武将属性排列!$A$1:$A$255)</f>
        <v>#N/A</v>
      </c>
      <c r="L39" s="46" t="e">
        <f>LOOKUP(L5,武将属性排列!$C$1:$C$255,武将属性排列!$A$1:$A$255)</f>
        <v>#N/A</v>
      </c>
      <c r="M39" s="46" t="e">
        <f>LOOKUP(M5,武将属性排列!$C$1:$C$255,武将属性排列!$A$1:$A$255)</f>
        <v>#N/A</v>
      </c>
      <c r="N39" s="46" t="e">
        <f>LOOKUP(N5,武将属性排列!$C$1:$C$255,武将属性排列!$A$1:$A$255)</f>
        <v>#N/A</v>
      </c>
      <c r="O39" s="46" t="e">
        <f>LOOKUP(O5,武将属性排列!$C$1:$C$255,武将属性排列!$A$1:$A$255)</f>
        <v>#N/A</v>
      </c>
      <c r="P39" s="46" t="e">
        <f>LOOKUP(P5,武将属性排列!$C$1:$C$255,武将属性排列!$A$1:$A$255)</f>
        <v>#N/A</v>
      </c>
      <c r="Q39" s="46" t="e">
        <f>LOOKUP(Q5,武将属性排列!$C$1:$C$255,武将属性排列!$A$1:$A$255)</f>
        <v>#N/A</v>
      </c>
      <c r="R39" s="46" t="e">
        <f>LOOKUP(R5,武将属性排列!$C$1:$C$255,武将属性排列!$A$1:$A$255)</f>
        <v>#N/A</v>
      </c>
      <c r="S39" s="46" t="e">
        <f>LOOKUP(S5,武将属性排列!$C$1:$C$255,武将属性排列!$A$1:$A$255)</f>
        <v>#N/A</v>
      </c>
      <c r="T39" s="46" t="e">
        <f>LOOKUP(T5,武将属性排列!$C$1:$C$255,武将属性排列!$A$1:$A$255)</f>
        <v>#N/A</v>
      </c>
      <c r="V39" s="46" t="str">
        <f>LOOKUP(V5,武将属性排列!$C$1:$C$255,武将属性排列!$A$1:$A$255)</f>
        <v>85</v>
      </c>
      <c r="W39" s="46" t="str">
        <f>LOOKUP(W5,武将属性排列!$C$1:$C$255,武将属性排列!$A$1:$A$255)</f>
        <v>50</v>
      </c>
      <c r="X39" s="46" t="str">
        <f>LOOKUP(X5,武将属性排列!$C$1:$C$255,武将属性排列!$A$1:$A$255)</f>
        <v>81</v>
      </c>
      <c r="Y39" s="46" t="str">
        <f>LOOKUP(Y5,武将属性排列!$C$1:$C$255,武将属性排列!$A$1:$A$255)</f>
        <v>C1</v>
      </c>
      <c r="Z39" s="46" t="str">
        <f>LOOKUP(Z5,武将属性排列!$C$1:$C$255,武将属性排列!$A$1:$A$255)</f>
        <v>B6</v>
      </c>
      <c r="AA39" s="46" t="str">
        <f>LOOKUP(AA5,武将属性排列!$C$1:$C$255,武将属性排列!$A$1:$A$255)</f>
        <v>DE</v>
      </c>
      <c r="AB39" s="46" t="str">
        <f>LOOKUP(AB5,武将属性排列!$C$1:$C$255,武将属性排列!$A$1:$A$255)</f>
        <v>C0</v>
      </c>
      <c r="AC39" s="46" t="e">
        <f>LOOKUP(AC5,武将属性排列!$C$1:$C$255,武将属性排列!$A$1:$A$255)</f>
        <v>#N/A</v>
      </c>
    </row>
    <row r="40" spans="1:29">
      <c r="A40" s="59" t="str">
        <f t="shared" si="1"/>
        <v>26</v>
      </c>
      <c r="B40" s="19">
        <v>38</v>
      </c>
      <c r="C40" s="19" t="s">
        <v>892</v>
      </c>
      <c r="D40" s="60"/>
      <c r="H40" s="46" t="str">
        <f>LOOKUP(H6,武将属性排列!$C$1:$C$255,武将属性排列!$A$1:$A$255)</f>
        <v>00</v>
      </c>
      <c r="I40" s="46" t="str">
        <f>LOOKUP(I6,武将属性排列!$C$1:$C$255,武将属性排列!$A$1:$A$255)</f>
        <v>0E</v>
      </c>
      <c r="J40" s="46" t="str">
        <f>LOOKUP(J6,武将属性排列!$C$1:$C$255,武将属性排列!$A$1:$A$255)</f>
        <v>1B</v>
      </c>
      <c r="K40" s="46" t="str">
        <f>LOOKUP(K6,武将属性排列!$C$1:$C$255,武将属性排列!$A$1:$A$255)</f>
        <v>14</v>
      </c>
      <c r="L40" s="46" t="e">
        <f>LOOKUP(L6,武将属性排列!$C$1:$C$255,武将属性排列!$A$1:$A$255)</f>
        <v>#N/A</v>
      </c>
      <c r="M40" s="46" t="e">
        <f>LOOKUP(M6,武将属性排列!$C$1:$C$255,武将属性排列!$A$1:$A$255)</f>
        <v>#N/A</v>
      </c>
      <c r="N40" s="46" t="e">
        <f>LOOKUP(N6,武将属性排列!$C$1:$C$255,武将属性排列!$A$1:$A$255)</f>
        <v>#N/A</v>
      </c>
      <c r="O40" s="46" t="e">
        <f>LOOKUP(O6,武将属性排列!$C$1:$C$255,武将属性排列!$A$1:$A$255)</f>
        <v>#N/A</v>
      </c>
      <c r="P40" s="46" t="e">
        <f>LOOKUP(P6,武将属性排列!$C$1:$C$255,武将属性排列!$A$1:$A$255)</f>
        <v>#N/A</v>
      </c>
      <c r="Q40" s="46" t="e">
        <f>LOOKUP(Q6,武将属性排列!$C$1:$C$255,武将属性排列!$A$1:$A$255)</f>
        <v>#N/A</v>
      </c>
      <c r="R40" s="46" t="e">
        <f>LOOKUP(R6,武将属性排列!$C$1:$C$255,武将属性排列!$A$1:$A$255)</f>
        <v>#N/A</v>
      </c>
      <c r="S40" s="46" t="e">
        <f>LOOKUP(S6,武将属性排列!$C$1:$C$255,武将属性排列!$A$1:$A$255)</f>
        <v>#N/A</v>
      </c>
      <c r="T40" s="46" t="e">
        <f>LOOKUP(T6,武将属性排列!$C$1:$C$255,武将属性排列!$A$1:$A$255)</f>
        <v>#N/A</v>
      </c>
      <c r="V40" s="46" t="str">
        <f>LOOKUP(V6,武将属性排列!$C$1:$C$255,武将属性排列!$A$1:$A$255)</f>
        <v>5E</v>
      </c>
      <c r="W40" s="46" t="str">
        <f>LOOKUP(W6,武将属性排列!$C$1:$C$255,武将属性排列!$A$1:$A$255)</f>
        <v>A3</v>
      </c>
      <c r="X40" s="46" t="str">
        <f>LOOKUP(X6,武将属性排列!$C$1:$C$255,武将属性排列!$A$1:$A$255)</f>
        <v>53</v>
      </c>
      <c r="Y40" s="46" t="str">
        <f>LOOKUP(Y6,武将属性排列!$C$1:$C$255,武将属性排列!$A$1:$A$255)</f>
        <v>3D</v>
      </c>
      <c r="Z40" s="46" t="str">
        <f>LOOKUP(Z6,武将属性排列!$C$1:$C$255,武将属性排列!$A$1:$A$255)</f>
        <v>4A</v>
      </c>
      <c r="AA40" s="46" t="str">
        <f>LOOKUP(AA6,武将属性排列!$C$1:$C$255,武将属性排列!$A$1:$A$255)</f>
        <v>43</v>
      </c>
      <c r="AB40" s="46" t="str">
        <f>LOOKUP(AB6,武将属性排列!$C$1:$C$255,武将属性排列!$A$1:$A$255)</f>
        <v>93</v>
      </c>
      <c r="AC40" s="46" t="e">
        <f>LOOKUP(AC6,武将属性排列!$C$1:$C$255,武将属性排列!$A$1:$A$255)</f>
        <v>#N/A</v>
      </c>
    </row>
    <row r="41" spans="1:29">
      <c r="A41" s="59" t="str">
        <f t="shared" si="1"/>
        <v>27</v>
      </c>
      <c r="B41" s="19">
        <v>39</v>
      </c>
      <c r="C41" s="19" t="s">
        <v>855</v>
      </c>
      <c r="D41" s="60"/>
      <c r="H41" s="46" t="str">
        <f>LOOKUP(H7,武将属性排列!$C$1:$C$255,武将属性排列!$A$1:$A$255)</f>
        <v>00</v>
      </c>
      <c r="I41" s="46" t="str">
        <f>LOOKUP(I7,武将属性排列!$C$1:$C$255,武将属性排列!$A$1:$A$255)</f>
        <v>1D</v>
      </c>
      <c r="J41" s="46" t="str">
        <f>LOOKUP(J7,武将属性排列!$C$1:$C$255,武将属性排列!$A$1:$A$255)</f>
        <v>1E</v>
      </c>
      <c r="K41" s="46" t="e">
        <f>LOOKUP(K7,武将属性排列!$C$1:$C$255,武将属性排列!$A$1:$A$255)</f>
        <v>#N/A</v>
      </c>
      <c r="L41" s="46" t="e">
        <f>LOOKUP(L7,武将属性排列!$C$1:$C$255,武将属性排列!$A$1:$A$255)</f>
        <v>#N/A</v>
      </c>
      <c r="M41" s="46" t="e">
        <f>LOOKUP(M7,武将属性排列!$C$1:$C$255,武将属性排列!$A$1:$A$255)</f>
        <v>#N/A</v>
      </c>
      <c r="N41" s="46" t="e">
        <f>LOOKUP(N7,武将属性排列!$C$1:$C$255,武将属性排列!$A$1:$A$255)</f>
        <v>#N/A</v>
      </c>
      <c r="O41" s="46" t="e">
        <f>LOOKUP(O7,武将属性排列!$C$1:$C$255,武将属性排列!$A$1:$A$255)</f>
        <v>#N/A</v>
      </c>
      <c r="P41" s="46" t="e">
        <f>LOOKUP(P7,武将属性排列!$C$1:$C$255,武将属性排列!$A$1:$A$255)</f>
        <v>#N/A</v>
      </c>
      <c r="Q41" s="46" t="e">
        <f>LOOKUP(Q7,武将属性排列!$C$1:$C$255,武将属性排列!$A$1:$A$255)</f>
        <v>#N/A</v>
      </c>
      <c r="R41" s="46" t="e">
        <f>LOOKUP(R7,武将属性排列!$C$1:$C$255,武将属性排列!$A$1:$A$255)</f>
        <v>#N/A</v>
      </c>
      <c r="S41" s="46" t="e">
        <f>LOOKUP(S7,武将属性排列!$C$1:$C$255,武将属性排列!$A$1:$A$255)</f>
        <v>#N/A</v>
      </c>
      <c r="T41" s="46" t="e">
        <f>LOOKUP(T7,武将属性排列!$C$1:$C$255,武将属性排列!$A$1:$A$255)</f>
        <v>#N/A</v>
      </c>
      <c r="V41" s="46" t="str">
        <f>LOOKUP(V7,武将属性排列!$C$1:$C$255,武将属性排列!$A$1:$A$255)</f>
        <v>77</v>
      </c>
      <c r="W41" s="46" t="str">
        <f>LOOKUP(W7,武将属性排列!$C$1:$C$255,武将属性排列!$A$1:$A$255)</f>
        <v>4C</v>
      </c>
      <c r="X41" s="46" t="e">
        <f>LOOKUP(X7,武将属性排列!$C$1:$C$255,武将属性排列!$A$1:$A$255)</f>
        <v>#N/A</v>
      </c>
      <c r="Y41" s="46" t="e">
        <f>LOOKUP(Y7,武将属性排列!$C$1:$C$255,武将属性排列!$A$1:$A$255)</f>
        <v>#N/A</v>
      </c>
      <c r="Z41" s="46" t="e">
        <f>LOOKUP(Z7,武将属性排列!$C$1:$C$255,武将属性排列!$A$1:$A$255)</f>
        <v>#N/A</v>
      </c>
      <c r="AA41" s="46" t="e">
        <f>LOOKUP(AA7,武将属性排列!$C$1:$C$255,武将属性排列!$A$1:$A$255)</f>
        <v>#N/A</v>
      </c>
      <c r="AB41" s="46" t="e">
        <f>LOOKUP(AB7,武将属性排列!$C$1:$C$255,武将属性排列!$A$1:$A$255)</f>
        <v>#N/A</v>
      </c>
      <c r="AC41" s="46" t="e">
        <f>LOOKUP(AC7,武将属性排列!$C$1:$C$255,武将属性排列!$A$1:$A$255)</f>
        <v>#N/A</v>
      </c>
    </row>
    <row r="42" spans="1:29">
      <c r="A42" s="59" t="str">
        <f t="shared" si="1"/>
        <v>28</v>
      </c>
      <c r="B42" s="19">
        <v>40</v>
      </c>
      <c r="C42" s="19" t="s">
        <v>947</v>
      </c>
      <c r="D42" s="60"/>
      <c r="H42" s="46" t="str">
        <f>LOOKUP(H8,武将属性排列!$C$1:$C$255,武将属性排列!$A$1:$A$255)</f>
        <v>00</v>
      </c>
      <c r="I42" s="46" t="str">
        <f>LOOKUP(I8,武将属性排列!$C$1:$C$255,武将属性排列!$A$1:$A$255)</f>
        <v>C4</v>
      </c>
      <c r="J42" s="46" t="str">
        <f>LOOKUP(J8,武将属性排列!$C$1:$C$255,武将属性排列!$A$1:$A$255)</f>
        <v>B2</v>
      </c>
      <c r="K42" s="46" t="e">
        <f>LOOKUP(K8,武将属性排列!$C$1:$C$255,武将属性排列!$A$1:$A$255)</f>
        <v>#N/A</v>
      </c>
      <c r="L42" s="46" t="e">
        <f>LOOKUP(L8,武将属性排列!$C$1:$C$255,武将属性排列!$A$1:$A$255)</f>
        <v>#N/A</v>
      </c>
      <c r="M42" s="46" t="e">
        <f>LOOKUP(M8,武将属性排列!$C$1:$C$255,武将属性排列!$A$1:$A$255)</f>
        <v>#N/A</v>
      </c>
      <c r="N42" s="46" t="e">
        <f>LOOKUP(N8,武将属性排列!$C$1:$C$255,武将属性排列!$A$1:$A$255)</f>
        <v>#N/A</v>
      </c>
      <c r="O42" s="46" t="e">
        <f>LOOKUP(O8,武将属性排列!$C$1:$C$255,武将属性排列!$A$1:$A$255)</f>
        <v>#N/A</v>
      </c>
      <c r="P42" s="46" t="e">
        <f>LOOKUP(P8,武将属性排列!$C$1:$C$255,武将属性排列!$A$1:$A$255)</f>
        <v>#N/A</v>
      </c>
      <c r="Q42" s="46" t="e">
        <f>LOOKUP(Q8,武将属性排列!$C$1:$C$255,武将属性排列!$A$1:$A$255)</f>
        <v>#N/A</v>
      </c>
      <c r="R42" s="46" t="e">
        <f>LOOKUP(R8,武将属性排列!$C$1:$C$255,武将属性排列!$A$1:$A$255)</f>
        <v>#N/A</v>
      </c>
      <c r="S42" s="46" t="e">
        <f>LOOKUP(S8,武将属性排列!$C$1:$C$255,武将属性排列!$A$1:$A$255)</f>
        <v>#N/A</v>
      </c>
      <c r="T42" s="46" t="e">
        <f>LOOKUP(T8,武将属性排列!$C$1:$C$255,武将属性排列!$A$1:$A$255)</f>
        <v>#N/A</v>
      </c>
      <c r="V42" s="46" t="str">
        <f>LOOKUP(V8,武将属性排列!$C$1:$C$255,武将属性排列!$A$1:$A$255)</f>
        <v>9C</v>
      </c>
      <c r="W42" s="46" t="str">
        <f>LOOKUP(W8,武将属性排列!$C$1:$C$255,武将属性排列!$A$1:$A$255)</f>
        <v>E6</v>
      </c>
      <c r="X42" s="46" t="e">
        <f>LOOKUP(X8,武将属性排列!$C$1:$C$255,武将属性排列!$A$1:$A$255)</f>
        <v>#N/A</v>
      </c>
      <c r="Y42" s="46" t="e">
        <f>LOOKUP(Y8,武将属性排列!$C$1:$C$255,武将属性排列!$A$1:$A$255)</f>
        <v>#N/A</v>
      </c>
      <c r="Z42" s="46" t="e">
        <f>LOOKUP(Z8,武将属性排列!$C$1:$C$255,武将属性排列!$A$1:$A$255)</f>
        <v>#N/A</v>
      </c>
      <c r="AA42" s="46" t="e">
        <f>LOOKUP(AA8,武将属性排列!$C$1:$C$255,武将属性排列!$A$1:$A$255)</f>
        <v>#N/A</v>
      </c>
      <c r="AB42" s="46" t="e">
        <f>LOOKUP(AB8,武将属性排列!$C$1:$C$255,武将属性排列!$A$1:$A$255)</f>
        <v>#N/A</v>
      </c>
      <c r="AC42" s="46" t="e">
        <f>LOOKUP(AC8,武将属性排列!$C$1:$C$255,武将属性排列!$A$1:$A$255)</f>
        <v>#N/A</v>
      </c>
    </row>
    <row r="43" spans="1:29">
      <c r="A43" s="59" t="str">
        <f t="shared" si="1"/>
        <v>29</v>
      </c>
      <c r="B43" s="19">
        <v>41</v>
      </c>
      <c r="C43" s="19" t="s">
        <v>769</v>
      </c>
      <c r="D43" s="60"/>
      <c r="H43" s="46" t="str">
        <f>LOOKUP(H9,武将属性排列!$C$1:$C$255,武将属性排列!$A$1:$A$255)</f>
        <v>08</v>
      </c>
      <c r="I43" s="46" t="str">
        <f>LOOKUP(I9,武将属性排列!$C$1:$C$255,武将属性排列!$A$1:$A$255)</f>
        <v>1A</v>
      </c>
      <c r="J43" s="46" t="str">
        <f>LOOKUP(J9,武将属性排列!$C$1:$C$255,武将属性排列!$A$1:$A$255)</f>
        <v>22</v>
      </c>
      <c r="K43" s="46" t="str">
        <f>LOOKUP(K9,武将属性排列!$C$1:$C$255,武将属性排列!$A$1:$A$255)</f>
        <v>35</v>
      </c>
      <c r="L43" s="46" t="e">
        <f>LOOKUP(L9,武将属性排列!$C$1:$C$255,武将属性排列!$A$1:$A$255)</f>
        <v>#N/A</v>
      </c>
      <c r="M43" s="46" t="e">
        <f>LOOKUP(M9,武将属性排列!$C$1:$C$255,武将属性排列!$A$1:$A$255)</f>
        <v>#N/A</v>
      </c>
      <c r="N43" s="46" t="e">
        <f>LOOKUP(N9,武将属性排列!$C$1:$C$255,武将属性排列!$A$1:$A$255)</f>
        <v>#N/A</v>
      </c>
      <c r="O43" s="46" t="e">
        <f>LOOKUP(O9,武将属性排列!$C$1:$C$255,武将属性排列!$A$1:$A$255)</f>
        <v>#N/A</v>
      </c>
      <c r="P43" s="46" t="e">
        <f>LOOKUP(P9,武将属性排列!$C$1:$C$255,武将属性排列!$A$1:$A$255)</f>
        <v>#N/A</v>
      </c>
      <c r="Q43" s="46" t="e">
        <f>LOOKUP(Q9,武将属性排列!$C$1:$C$255,武将属性排列!$A$1:$A$255)</f>
        <v>#N/A</v>
      </c>
      <c r="R43" s="46" t="e">
        <f>LOOKUP(R9,武将属性排列!$C$1:$C$255,武将属性排列!$A$1:$A$255)</f>
        <v>#N/A</v>
      </c>
      <c r="S43" s="46" t="e">
        <f>LOOKUP(S9,武将属性排列!$C$1:$C$255,武将属性排列!$A$1:$A$255)</f>
        <v>#N/A</v>
      </c>
      <c r="T43" s="46" t="e">
        <f>LOOKUP(T9,武将属性排列!$C$1:$C$255,武将属性排列!$A$1:$A$255)</f>
        <v>#N/A</v>
      </c>
      <c r="V43" s="46" t="str">
        <f>LOOKUP(V9,武将属性排列!$C$1:$C$255,武将属性排列!$A$1:$A$255)</f>
        <v>62</v>
      </c>
      <c r="W43" s="46" t="str">
        <f>LOOKUP(W9,武将属性排列!$C$1:$C$255,武将属性排列!$A$1:$A$255)</f>
        <v>7D</v>
      </c>
      <c r="X43" s="46" t="str">
        <f>LOOKUP(X9,武将属性排列!$C$1:$C$255,武将属性排列!$A$1:$A$255)</f>
        <v>AA</v>
      </c>
      <c r="Y43" s="46" t="e">
        <f>LOOKUP(Y9,武将属性排列!$C$1:$C$255,武将属性排列!$A$1:$A$255)</f>
        <v>#N/A</v>
      </c>
      <c r="Z43" s="46" t="e">
        <f>LOOKUP(Z9,武将属性排列!$C$1:$C$255,武将属性排列!$A$1:$A$255)</f>
        <v>#N/A</v>
      </c>
      <c r="AA43" s="46" t="e">
        <f>LOOKUP(AA9,武将属性排列!$C$1:$C$255,武将属性排列!$A$1:$A$255)</f>
        <v>#N/A</v>
      </c>
      <c r="AB43" s="46" t="e">
        <f>LOOKUP(AB9,武将属性排列!$C$1:$C$255,武将属性排列!$A$1:$A$255)</f>
        <v>#N/A</v>
      </c>
      <c r="AC43" s="46" t="e">
        <f>LOOKUP(AC9,武将属性排列!$C$1:$C$255,武将属性排列!$A$1:$A$255)</f>
        <v>#N/A</v>
      </c>
    </row>
    <row r="44" spans="1:29">
      <c r="A44" s="59" t="str">
        <f t="shared" si="1"/>
        <v>2A</v>
      </c>
      <c r="B44" s="19">
        <v>42</v>
      </c>
      <c r="C44" s="19" t="s">
        <v>903</v>
      </c>
      <c r="D44" s="60"/>
      <c r="H44" s="46" t="str">
        <f>LOOKUP(H10,武将属性排列!$C$1:$C$255,武将属性排列!$A$1:$A$255)</f>
        <v>08</v>
      </c>
      <c r="I44" s="46" t="str">
        <f>LOOKUP(I10,武将属性排列!$C$1:$C$255,武将属性排列!$A$1:$A$255)</f>
        <v>08</v>
      </c>
      <c r="J44" s="46" t="str">
        <f>LOOKUP(J10,武将属性排列!$C$1:$C$255,武将属性排列!$A$1:$A$255)</f>
        <v>2A</v>
      </c>
      <c r="K44" s="46" t="e">
        <f>LOOKUP(K10,武将属性排列!$C$1:$C$255,武将属性排列!$A$1:$A$255)</f>
        <v>#N/A</v>
      </c>
      <c r="L44" s="46" t="e">
        <f>LOOKUP(L10,武将属性排列!$C$1:$C$255,武将属性排列!$A$1:$A$255)</f>
        <v>#N/A</v>
      </c>
      <c r="M44" s="46" t="e">
        <f>LOOKUP(M10,武将属性排列!$C$1:$C$255,武将属性排列!$A$1:$A$255)</f>
        <v>#N/A</v>
      </c>
      <c r="N44" s="46" t="e">
        <f>LOOKUP(N10,武将属性排列!$C$1:$C$255,武将属性排列!$A$1:$A$255)</f>
        <v>#N/A</v>
      </c>
      <c r="O44" s="46" t="e">
        <f>LOOKUP(O10,武将属性排列!$C$1:$C$255,武将属性排列!$A$1:$A$255)</f>
        <v>#N/A</v>
      </c>
      <c r="P44" s="46" t="e">
        <f>LOOKUP(P10,武将属性排列!$C$1:$C$255,武将属性排列!$A$1:$A$255)</f>
        <v>#N/A</v>
      </c>
      <c r="Q44" s="46" t="e">
        <f>LOOKUP(Q10,武将属性排列!$C$1:$C$255,武将属性排列!$A$1:$A$255)</f>
        <v>#N/A</v>
      </c>
      <c r="R44" s="46" t="e">
        <f>LOOKUP(R10,武将属性排列!$C$1:$C$255,武将属性排列!$A$1:$A$255)</f>
        <v>#N/A</v>
      </c>
      <c r="S44" s="46" t="e">
        <f>LOOKUP(S10,武将属性排列!$C$1:$C$255,武将属性排列!$A$1:$A$255)</f>
        <v>#N/A</v>
      </c>
      <c r="T44" s="46" t="e">
        <f>LOOKUP(T10,武将属性排列!$C$1:$C$255,武将属性排列!$A$1:$A$255)</f>
        <v>#N/A</v>
      </c>
      <c r="V44" s="46" t="str">
        <f>LOOKUP(V10,武将属性排列!$C$1:$C$255,武将属性排列!$A$1:$A$255)</f>
        <v>56</v>
      </c>
      <c r="W44" s="46" t="str">
        <f>LOOKUP(W10,武将属性排列!$C$1:$C$255,武将属性排列!$A$1:$A$255)</f>
        <v>BE</v>
      </c>
      <c r="X44" s="46" t="str">
        <f>LOOKUP(X10,武将属性排列!$C$1:$C$255,武将属性排列!$A$1:$A$255)</f>
        <v>C9</v>
      </c>
      <c r="Y44" s="46" t="str">
        <f>LOOKUP(Y10,武将属性排列!$C$1:$C$255,武将属性排列!$A$1:$A$255)</f>
        <v>9D</v>
      </c>
      <c r="Z44" s="46" t="str">
        <f>LOOKUP(Z10,武将属性排列!$C$1:$C$255,武将属性排列!$A$1:$A$255)</f>
        <v>B3</v>
      </c>
      <c r="AA44" s="46" t="str">
        <f>LOOKUP(AA10,武将属性排列!$C$1:$C$255,武将属性排列!$A$1:$A$255)</f>
        <v>A7</v>
      </c>
      <c r="AB44" s="46" t="e">
        <f>LOOKUP(AB10,武将属性排列!$C$1:$C$255,武将属性排列!$A$1:$A$255)</f>
        <v>#N/A</v>
      </c>
      <c r="AC44" s="46" t="e">
        <f>LOOKUP(AC10,武将属性排列!$C$1:$C$255,武将属性排列!$A$1:$A$255)</f>
        <v>#N/A</v>
      </c>
    </row>
    <row r="45" spans="1:29">
      <c r="A45" s="59" t="str">
        <f t="shared" si="1"/>
        <v>2B</v>
      </c>
      <c r="B45" s="19">
        <v>43</v>
      </c>
      <c r="C45" s="19" t="s">
        <v>969</v>
      </c>
      <c r="D45" s="60"/>
      <c r="H45" s="46" t="str">
        <f>LOOKUP(H11,武将属性排列!$C$1:$C$255,武将属性排列!$A$1:$A$255)</f>
        <v>00</v>
      </c>
      <c r="I45" s="46" t="str">
        <f>LOOKUP(I11,武将属性排列!$C$1:$C$255,武将属性排列!$A$1:$A$255)</f>
        <v>CE</v>
      </c>
      <c r="J45" s="46" t="str">
        <f>LOOKUP(J11,武将属性排列!$C$1:$C$255,武将属性排列!$A$1:$A$255)</f>
        <v>B9</v>
      </c>
      <c r="K45" s="46" t="e">
        <f>LOOKUP(K11,武将属性排列!$C$1:$C$255,武将属性排列!$A$1:$A$255)</f>
        <v>#N/A</v>
      </c>
      <c r="L45" s="46" t="e">
        <f>LOOKUP(L11,武将属性排列!$C$1:$C$255,武将属性排列!$A$1:$A$255)</f>
        <v>#N/A</v>
      </c>
      <c r="M45" s="46" t="e">
        <f>LOOKUP(M11,武将属性排列!$C$1:$C$255,武将属性排列!$A$1:$A$255)</f>
        <v>#N/A</v>
      </c>
      <c r="N45" s="46" t="e">
        <f>LOOKUP(N11,武将属性排列!$C$1:$C$255,武将属性排列!$A$1:$A$255)</f>
        <v>#N/A</v>
      </c>
      <c r="O45" s="46" t="e">
        <f>LOOKUP(O11,武将属性排列!$C$1:$C$255,武将属性排列!$A$1:$A$255)</f>
        <v>#N/A</v>
      </c>
      <c r="P45" s="46" t="e">
        <f>LOOKUP(P11,武将属性排列!$C$1:$C$255,武将属性排列!$A$1:$A$255)</f>
        <v>#N/A</v>
      </c>
      <c r="Q45" s="46" t="e">
        <f>LOOKUP(Q11,武将属性排列!$C$1:$C$255,武将属性排列!$A$1:$A$255)</f>
        <v>#N/A</v>
      </c>
      <c r="R45" s="46" t="e">
        <f>LOOKUP(R11,武将属性排列!$C$1:$C$255,武将属性排列!$A$1:$A$255)</f>
        <v>#N/A</v>
      </c>
      <c r="S45" s="46" t="e">
        <f>LOOKUP(S11,武将属性排列!$C$1:$C$255,武将属性排列!$A$1:$A$255)</f>
        <v>#N/A</v>
      </c>
      <c r="T45" s="46" t="e">
        <f>LOOKUP(T11,武将属性排列!$C$1:$C$255,武将属性排列!$A$1:$A$255)</f>
        <v>#N/A</v>
      </c>
      <c r="V45" s="46" t="str">
        <f>LOOKUP(V11,武将属性排列!$C$1:$C$255,武将属性排列!$A$1:$A$255)</f>
        <v>58</v>
      </c>
      <c r="W45" s="46" t="str">
        <f>LOOKUP(W11,武将属性排列!$C$1:$C$255,武将属性排列!$A$1:$A$255)</f>
        <v>DF</v>
      </c>
      <c r="X45" s="46" t="str">
        <f>LOOKUP(X11,武将属性排列!$C$1:$C$255,武将属性排列!$A$1:$A$255)</f>
        <v>61</v>
      </c>
      <c r="Y45" s="46" t="str">
        <f>LOOKUP(Y11,武将属性排列!$C$1:$C$255,武将属性排列!$A$1:$A$255)</f>
        <v>99</v>
      </c>
      <c r="Z45" s="46" t="e">
        <f>LOOKUP(Z11,武将属性排列!$C$1:$C$255,武将属性排列!$A$1:$A$255)</f>
        <v>#N/A</v>
      </c>
      <c r="AA45" s="46" t="e">
        <f>LOOKUP(AA11,武将属性排列!$C$1:$C$255,武将属性排列!$A$1:$A$255)</f>
        <v>#N/A</v>
      </c>
      <c r="AB45" s="46" t="e">
        <f>LOOKUP(AB11,武将属性排列!$C$1:$C$255,武将属性排列!$A$1:$A$255)</f>
        <v>#N/A</v>
      </c>
      <c r="AC45" s="46" t="e">
        <f>LOOKUP(AC11,武将属性排列!$C$1:$C$255,武将属性排列!$A$1:$A$255)</f>
        <v>#N/A</v>
      </c>
    </row>
    <row r="46" spans="1:29">
      <c r="A46" s="59" t="str">
        <f t="shared" si="1"/>
        <v>2C</v>
      </c>
      <c r="B46" s="19">
        <v>44</v>
      </c>
      <c r="C46" s="19" t="s">
        <v>930</v>
      </c>
      <c r="D46" s="60"/>
      <c r="H46" s="46" t="str">
        <f>LOOKUP(H12,武将属性排列!$C$1:$C$255,武将属性排列!$A$1:$A$255)</f>
        <v>04</v>
      </c>
      <c r="I46" s="46" t="str">
        <f>LOOKUP(I12,武将属性排列!$C$1:$C$255,武将属性排列!$A$1:$A$255)</f>
        <v>04</v>
      </c>
      <c r="J46" s="46" t="str">
        <f>LOOKUP(J12,武将属性排列!$C$1:$C$255,武将属性排列!$A$1:$A$255)</f>
        <v>19</v>
      </c>
      <c r="K46" s="46" t="str">
        <f>LOOKUP(K12,武将属性排列!$C$1:$C$255,武将属性排列!$A$1:$A$255)</f>
        <v>20</v>
      </c>
      <c r="L46" s="46" t="e">
        <f>LOOKUP(L12,武将属性排列!$C$1:$C$255,武将属性排列!$A$1:$A$255)</f>
        <v>#N/A</v>
      </c>
      <c r="M46" s="46" t="e">
        <f>LOOKUP(M12,武将属性排列!$C$1:$C$255,武将属性排列!$A$1:$A$255)</f>
        <v>#N/A</v>
      </c>
      <c r="N46" s="46" t="e">
        <f>LOOKUP(N12,武将属性排列!$C$1:$C$255,武将属性排列!$A$1:$A$255)</f>
        <v>#N/A</v>
      </c>
      <c r="O46" s="46" t="e">
        <f>LOOKUP(O12,武将属性排列!$C$1:$C$255,武将属性排列!$A$1:$A$255)</f>
        <v>#N/A</v>
      </c>
      <c r="P46" s="46" t="e">
        <f>LOOKUP(P12,武将属性排列!$C$1:$C$255,武将属性排列!$A$1:$A$255)</f>
        <v>#N/A</v>
      </c>
      <c r="Q46" s="46" t="e">
        <f>LOOKUP(Q12,武将属性排列!$C$1:$C$255,武将属性排列!$A$1:$A$255)</f>
        <v>#N/A</v>
      </c>
      <c r="R46" s="46" t="e">
        <f>LOOKUP(R12,武将属性排列!$C$1:$C$255,武将属性排列!$A$1:$A$255)</f>
        <v>#N/A</v>
      </c>
      <c r="S46" s="46" t="e">
        <f>LOOKUP(S12,武将属性排列!$C$1:$C$255,武将属性排列!$A$1:$A$255)</f>
        <v>#N/A</v>
      </c>
      <c r="T46" s="46" t="e">
        <f>LOOKUP(T12,武将属性排列!$C$1:$C$255,武将属性排列!$A$1:$A$255)</f>
        <v>#N/A</v>
      </c>
      <c r="V46" s="46" t="str">
        <f>LOOKUP(V12,武将属性排列!$C$1:$C$255,武将属性排列!$A$1:$A$255)</f>
        <v>B1</v>
      </c>
      <c r="W46" s="46" t="str">
        <f>LOOKUP(W12,武将属性排列!$C$1:$C$255,武将属性排列!$A$1:$A$255)</f>
        <v>E4</v>
      </c>
      <c r="X46" s="46" t="str">
        <f>LOOKUP(X12,武将属性排列!$C$1:$C$255,武将属性排列!$A$1:$A$255)</f>
        <v>AF</v>
      </c>
      <c r="Y46" s="46" t="str">
        <f>LOOKUP(Y12,武将属性排列!$C$1:$C$255,武将属性排列!$A$1:$A$255)</f>
        <v>AE</v>
      </c>
      <c r="Z46" s="46" t="str">
        <f>LOOKUP(Z12,武将属性排列!$C$1:$C$255,武将属性排列!$A$1:$A$255)</f>
        <v>76</v>
      </c>
      <c r="AA46" s="46" t="e">
        <f>LOOKUP(AA12,武将属性排列!$C$1:$C$255,武将属性排列!$A$1:$A$255)</f>
        <v>#N/A</v>
      </c>
      <c r="AB46" s="46" t="e">
        <f>LOOKUP(AB12,武将属性排列!$C$1:$C$255,武将属性排列!$A$1:$A$255)</f>
        <v>#N/A</v>
      </c>
      <c r="AC46" s="46" t="e">
        <f>LOOKUP(AC12,武将属性排列!$C$1:$C$255,武将属性排列!$A$1:$A$255)</f>
        <v>#N/A</v>
      </c>
    </row>
    <row r="47" spans="1:29">
      <c r="A47" s="59" t="str">
        <f t="shared" si="1"/>
        <v>2D</v>
      </c>
      <c r="B47" s="19">
        <v>45</v>
      </c>
      <c r="C47" s="19" t="s">
        <v>883</v>
      </c>
      <c r="D47" s="60"/>
      <c r="H47" s="46" t="str">
        <f>LOOKUP(H13,武将属性排列!$C$1:$C$255,武将属性排列!$A$1:$A$255)</f>
        <v>04</v>
      </c>
      <c r="I47" s="46" t="str">
        <f>LOOKUP(I13,武将属性排列!$C$1:$C$255,武将属性排列!$A$1:$A$255)</f>
        <v>1F</v>
      </c>
      <c r="J47" s="46" t="str">
        <f>LOOKUP(J13,武将属性排列!$C$1:$C$255,武将属性排列!$A$1:$A$255)</f>
        <v>39</v>
      </c>
      <c r="K47" s="46" t="str">
        <f>LOOKUP(K13,武将属性排列!$C$1:$C$255,武将属性排列!$A$1:$A$255)</f>
        <v>27</v>
      </c>
      <c r="L47" s="46" t="e">
        <f>LOOKUP(L13,武将属性排列!$C$1:$C$255,武将属性排列!$A$1:$A$255)</f>
        <v>#N/A</v>
      </c>
      <c r="M47" s="46" t="e">
        <f>LOOKUP(M13,武将属性排列!$C$1:$C$255,武将属性排列!$A$1:$A$255)</f>
        <v>#N/A</v>
      </c>
      <c r="N47" s="46" t="e">
        <f>LOOKUP(N13,武将属性排列!$C$1:$C$255,武将属性排列!$A$1:$A$255)</f>
        <v>#N/A</v>
      </c>
      <c r="O47" s="46" t="e">
        <f>LOOKUP(O13,武将属性排列!$C$1:$C$255,武将属性排列!$A$1:$A$255)</f>
        <v>#N/A</v>
      </c>
      <c r="P47" s="46" t="e">
        <f>LOOKUP(P13,武将属性排列!$C$1:$C$255,武将属性排列!$A$1:$A$255)</f>
        <v>#N/A</v>
      </c>
      <c r="Q47" s="46" t="e">
        <f>LOOKUP(Q13,武将属性排列!$C$1:$C$255,武将属性排列!$A$1:$A$255)</f>
        <v>#N/A</v>
      </c>
      <c r="R47" s="46" t="e">
        <f>LOOKUP(R13,武将属性排列!$C$1:$C$255,武将属性排列!$A$1:$A$255)</f>
        <v>#N/A</v>
      </c>
      <c r="S47" s="46" t="e">
        <f>LOOKUP(S13,武将属性排列!$C$1:$C$255,武将属性排列!$A$1:$A$255)</f>
        <v>#N/A</v>
      </c>
      <c r="T47" s="46" t="e">
        <f>LOOKUP(T13,武将属性排列!$C$1:$C$255,武将属性排列!$A$1:$A$255)</f>
        <v>#N/A</v>
      </c>
      <c r="V47" s="46" t="str">
        <f>LOOKUP(V13,武将属性排列!$C$1:$C$255,武将属性排列!$A$1:$A$255)</f>
        <v>A8</v>
      </c>
      <c r="W47" s="46" t="str">
        <f>LOOKUP(W13,武将属性排列!$C$1:$C$255,武将属性排列!$A$1:$A$255)</f>
        <v>7B</v>
      </c>
      <c r="X47" s="46" t="str">
        <f>LOOKUP(X13,武将属性排列!$C$1:$C$255,武将属性排列!$A$1:$A$255)</f>
        <v>75</v>
      </c>
      <c r="Y47" s="46" t="str">
        <f>LOOKUP(Y13,武将属性排列!$C$1:$C$255,武将属性排列!$A$1:$A$255)</f>
        <v>C7</v>
      </c>
      <c r="Z47" s="46" t="str">
        <f>LOOKUP(Z13,武将属性排列!$C$1:$C$255,武将属性排列!$A$1:$A$255)</f>
        <v>DB</v>
      </c>
      <c r="AA47" s="46" t="str">
        <f>LOOKUP(AA13,武将属性排列!$C$1:$C$255,武将属性排列!$A$1:$A$255)</f>
        <v>87</v>
      </c>
      <c r="AB47" s="46" t="str">
        <f>LOOKUP(AB13,武将属性排列!$C$1:$C$255,武将属性排列!$A$1:$A$255)</f>
        <v>97</v>
      </c>
      <c r="AC47" s="46" t="str">
        <f>LOOKUP(AC13,武将属性排列!$C$1:$C$255,武将属性排列!$A$1:$A$255)</f>
        <v>71</v>
      </c>
    </row>
    <row r="48" spans="1:29">
      <c r="A48" s="59" t="str">
        <f t="shared" si="1"/>
        <v>2E</v>
      </c>
      <c r="B48" s="19">
        <v>46</v>
      </c>
      <c r="C48" s="19" t="s">
        <v>952</v>
      </c>
      <c r="D48" s="60"/>
      <c r="H48" s="46" t="str">
        <f>LOOKUP(H14,武将属性排列!$C$1:$C$255,武将属性排列!$A$1:$A$255)</f>
        <v>00</v>
      </c>
      <c r="I48" s="46" t="str">
        <f>LOOKUP(I14,武将属性排列!$C$1:$C$255,武将属性排列!$A$1:$A$255)</f>
        <v>31</v>
      </c>
      <c r="J48" s="46" t="str">
        <f>LOOKUP(J14,武将属性排列!$C$1:$C$255,武将属性排列!$A$1:$A$255)</f>
        <v>36</v>
      </c>
      <c r="K48" s="46" t="e">
        <f>LOOKUP(K14,武将属性排列!$C$1:$C$255,武将属性排列!$A$1:$A$255)</f>
        <v>#N/A</v>
      </c>
      <c r="L48" s="46" t="e">
        <f>LOOKUP(L14,武将属性排列!$C$1:$C$255,武将属性排列!$A$1:$A$255)</f>
        <v>#N/A</v>
      </c>
      <c r="M48" s="46" t="e">
        <f>LOOKUP(M14,武将属性排列!$C$1:$C$255,武将属性排列!$A$1:$A$255)</f>
        <v>#N/A</v>
      </c>
      <c r="N48" s="46" t="e">
        <f>LOOKUP(N14,武将属性排列!$C$1:$C$255,武将属性排列!$A$1:$A$255)</f>
        <v>#N/A</v>
      </c>
      <c r="O48" s="46" t="e">
        <f>LOOKUP(O14,武将属性排列!$C$1:$C$255,武将属性排列!$A$1:$A$255)</f>
        <v>#N/A</v>
      </c>
      <c r="P48" s="46" t="e">
        <f>LOOKUP(P14,武将属性排列!$C$1:$C$255,武将属性排列!$A$1:$A$255)</f>
        <v>#N/A</v>
      </c>
      <c r="Q48" s="46" t="e">
        <f>LOOKUP(Q14,武将属性排列!$C$1:$C$255,武将属性排列!$A$1:$A$255)</f>
        <v>#N/A</v>
      </c>
      <c r="R48" s="46" t="e">
        <f>LOOKUP(R14,武将属性排列!$C$1:$C$255,武将属性排列!$A$1:$A$255)</f>
        <v>#N/A</v>
      </c>
      <c r="S48" s="46" t="e">
        <f>LOOKUP(S14,武将属性排列!$C$1:$C$255,武将属性排列!$A$1:$A$255)</f>
        <v>#N/A</v>
      </c>
      <c r="T48" s="46" t="e">
        <f>LOOKUP(T14,武将属性排列!$C$1:$C$255,武将属性排列!$A$1:$A$255)</f>
        <v>#N/A</v>
      </c>
      <c r="V48" s="46" t="str">
        <f>LOOKUP(V14,武将属性排列!$C$1:$C$255,武将属性排列!$A$1:$A$255)</f>
        <v>A2</v>
      </c>
      <c r="W48" s="46" t="str">
        <f>LOOKUP(W14,武将属性排列!$C$1:$C$255,武将属性排列!$A$1:$A$255)</f>
        <v>84</v>
      </c>
      <c r="X48" s="46" t="str">
        <f>LOOKUP(X14,武将属性排列!$C$1:$C$255,武将属性排列!$A$1:$A$255)</f>
        <v>A5</v>
      </c>
      <c r="Y48" s="46" t="str">
        <f>LOOKUP(Y14,武将属性排列!$C$1:$C$255,武将属性排列!$A$1:$A$255)</f>
        <v>A4</v>
      </c>
      <c r="Z48" s="46" t="str">
        <f>LOOKUP(Z14,武将属性排列!$C$1:$C$255,武将属性排列!$A$1:$A$255)</f>
        <v>D5</v>
      </c>
      <c r="AA48" s="46" t="str">
        <f>LOOKUP(AA14,武将属性排列!$C$1:$C$255,武将属性排列!$A$1:$A$255)</f>
        <v>4F</v>
      </c>
      <c r="AB48" s="46" t="str">
        <f>LOOKUP(AB14,武将属性排列!$C$1:$C$255,武将属性排列!$A$1:$A$255)</f>
        <v>E8</v>
      </c>
      <c r="AC48" s="46" t="e">
        <f>LOOKUP(AC14,武将属性排列!$C$1:$C$255,武将属性排列!$A$1:$A$255)</f>
        <v>#N/A</v>
      </c>
    </row>
    <row r="49" spans="1:29">
      <c r="A49" s="59" t="str">
        <f t="shared" si="1"/>
        <v>2F</v>
      </c>
      <c r="B49" s="19">
        <v>47</v>
      </c>
      <c r="C49" s="19" t="s">
        <v>787</v>
      </c>
      <c r="D49" s="60"/>
      <c r="H49" s="46" t="str">
        <f>LOOKUP(H15,武将属性排列!$C$1:$C$255,武将属性排列!$A$1:$A$255)</f>
        <v>01</v>
      </c>
      <c r="I49" s="46" t="str">
        <f>LOOKUP(I15,武将属性排列!$C$1:$C$255,武将属性排列!$A$1:$A$255)</f>
        <v>01</v>
      </c>
      <c r="J49" s="46" t="str">
        <f>LOOKUP(J15,武将属性排列!$C$1:$C$255,武将属性排列!$A$1:$A$255)</f>
        <v>0F</v>
      </c>
      <c r="K49" s="46" t="str">
        <f>LOOKUP(K15,武将属性排列!$C$1:$C$255,武将属性排列!$A$1:$A$255)</f>
        <v>26</v>
      </c>
      <c r="L49" s="46" t="e">
        <f>LOOKUP(L15,武将属性排列!$C$1:$C$255,武将属性排列!$A$1:$A$255)</f>
        <v>#N/A</v>
      </c>
      <c r="M49" s="46" t="e">
        <f>LOOKUP(M15,武将属性排列!$C$1:$C$255,武将属性排列!$A$1:$A$255)</f>
        <v>#N/A</v>
      </c>
      <c r="N49" s="46" t="e">
        <f>LOOKUP(N15,武将属性排列!$C$1:$C$255,武将属性排列!$A$1:$A$255)</f>
        <v>#N/A</v>
      </c>
      <c r="O49" s="46" t="e">
        <f>LOOKUP(O15,武将属性排列!$C$1:$C$255,武将属性排列!$A$1:$A$255)</f>
        <v>#N/A</v>
      </c>
      <c r="P49" s="46" t="e">
        <f>LOOKUP(P15,武将属性排列!$C$1:$C$255,武将属性排列!$A$1:$A$255)</f>
        <v>#N/A</v>
      </c>
      <c r="Q49" s="46" t="e">
        <f>LOOKUP(Q15,武将属性排列!$C$1:$C$255,武将属性排列!$A$1:$A$255)</f>
        <v>#N/A</v>
      </c>
      <c r="R49" s="46" t="e">
        <f>LOOKUP(R15,武将属性排列!$C$1:$C$255,武将属性排列!$A$1:$A$255)</f>
        <v>#N/A</v>
      </c>
      <c r="S49" s="46" t="e">
        <f>LOOKUP(S15,武将属性排列!$C$1:$C$255,武将属性排列!$A$1:$A$255)</f>
        <v>#N/A</v>
      </c>
      <c r="T49" s="46" t="e">
        <f>LOOKUP(T15,武将属性排列!$C$1:$C$255,武将属性排列!$A$1:$A$255)</f>
        <v>#N/A</v>
      </c>
      <c r="V49" s="46" t="str">
        <f>LOOKUP(V15,武将属性排列!$C$1:$C$255,武将属性排列!$A$1:$A$255)</f>
        <v>82</v>
      </c>
      <c r="W49" s="46" t="str">
        <f>LOOKUP(W15,武将属性排列!$C$1:$C$255,武将属性排列!$A$1:$A$255)</f>
        <v>B8</v>
      </c>
      <c r="X49" s="46" t="str">
        <f>LOOKUP(X15,武将属性排列!$C$1:$C$255,武将属性排列!$A$1:$A$255)</f>
        <v>CB</v>
      </c>
      <c r="Y49" s="46" t="str">
        <f>LOOKUP(Y15,武将属性排列!$C$1:$C$255,武将属性排列!$A$1:$A$255)</f>
        <v>72</v>
      </c>
      <c r="Z49" s="46" t="str">
        <f>LOOKUP(Z15,武将属性排列!$C$1:$C$255,武将属性排列!$A$1:$A$255)</f>
        <v>8E</v>
      </c>
      <c r="AA49" s="46" t="str">
        <f>LOOKUP(AA15,武将属性排列!$C$1:$C$255,武将属性排列!$A$1:$A$255)</f>
        <v>BA</v>
      </c>
      <c r="AB49" s="46" t="str">
        <f>LOOKUP(AB15,武将属性排列!$C$1:$C$255,武将属性排列!$A$1:$A$255)</f>
        <v>5C</v>
      </c>
      <c r="AC49" s="46" t="str">
        <f>LOOKUP(AC15,武将属性排列!$C$1:$C$255,武将属性排列!$A$1:$A$255)</f>
        <v>DA</v>
      </c>
    </row>
    <row r="50" spans="1:29">
      <c r="A50" s="59" t="str">
        <f t="shared" si="1"/>
        <v>30</v>
      </c>
      <c r="B50" s="19">
        <v>48</v>
      </c>
      <c r="C50" s="19" t="s">
        <v>875</v>
      </c>
      <c r="D50" s="60"/>
      <c r="H50" s="46" t="str">
        <f>LOOKUP(H16,武将属性排列!$C$1:$C$255,武将属性排列!$A$1:$A$255)</f>
        <v>00</v>
      </c>
      <c r="I50" s="46" t="str">
        <f>LOOKUP(I16,武将属性排列!$C$1:$C$255,武将属性排列!$A$1:$A$255)</f>
        <v>3A</v>
      </c>
      <c r="J50" s="46" t="str">
        <f>LOOKUP(J16,武将属性排列!$C$1:$C$255,武将属性排列!$A$1:$A$255)</f>
        <v>30</v>
      </c>
      <c r="K50" s="46" t="str">
        <f>LOOKUP(K16,武将属性排列!$C$1:$C$255,武将属性排列!$A$1:$A$255)</f>
        <v>CC</v>
      </c>
      <c r="L50" s="46" t="str">
        <f>LOOKUP(L16,武将属性排列!$C$1:$C$255,武将属性排列!$A$1:$A$255)</f>
        <v>92</v>
      </c>
      <c r="M50" s="46" t="e">
        <f>LOOKUP(M16,武将属性排列!$C$1:$C$255,武将属性排列!$A$1:$A$255)</f>
        <v>#N/A</v>
      </c>
      <c r="N50" s="46" t="e">
        <f>LOOKUP(N16,武将属性排列!$C$1:$C$255,武将属性排列!$A$1:$A$255)</f>
        <v>#N/A</v>
      </c>
      <c r="O50" s="46" t="e">
        <f>LOOKUP(O16,武将属性排列!$C$1:$C$255,武将属性排列!$A$1:$A$255)</f>
        <v>#N/A</v>
      </c>
      <c r="P50" s="46" t="e">
        <f>LOOKUP(P16,武将属性排列!$C$1:$C$255,武将属性排列!$A$1:$A$255)</f>
        <v>#N/A</v>
      </c>
      <c r="Q50" s="46" t="e">
        <f>LOOKUP(Q16,武将属性排列!$C$1:$C$255,武将属性排列!$A$1:$A$255)</f>
        <v>#N/A</v>
      </c>
      <c r="R50" s="46" t="e">
        <f>LOOKUP(R16,武将属性排列!$C$1:$C$255,武将属性排列!$A$1:$A$255)</f>
        <v>#N/A</v>
      </c>
      <c r="S50" s="46" t="e">
        <f>LOOKUP(S16,武将属性排列!$C$1:$C$255,武将属性排列!$A$1:$A$255)</f>
        <v>#N/A</v>
      </c>
      <c r="T50" s="46" t="e">
        <f>LOOKUP(T16,武将属性排列!$C$1:$C$255,武将属性排列!$A$1:$A$255)</f>
        <v>#N/A</v>
      </c>
      <c r="V50" s="46" t="str">
        <f>LOOKUP(V16,武将属性排列!$C$1:$C$255,武将属性排列!$A$1:$A$255)</f>
        <v>E3</v>
      </c>
      <c r="W50" s="46" t="str">
        <f>LOOKUP(W16,武将属性排列!$C$1:$C$255,武将属性排列!$A$1:$A$255)</f>
        <v>6E</v>
      </c>
      <c r="X50" s="46" t="str">
        <f>LOOKUP(X16,武将属性排列!$C$1:$C$255,武将属性排列!$A$1:$A$255)</f>
        <v>AC</v>
      </c>
      <c r="Y50" s="46" t="str">
        <f>LOOKUP(Y16,武将属性排列!$C$1:$C$255,武将属性排列!$A$1:$A$255)</f>
        <v>B4</v>
      </c>
      <c r="Z50" s="46" t="str">
        <f>LOOKUP(Z16,武将属性排列!$C$1:$C$255,武将属性排列!$A$1:$A$255)</f>
        <v>6C</v>
      </c>
      <c r="AA50" s="46" t="str">
        <f>LOOKUP(AA16,武将属性排列!$C$1:$C$255,武将属性排列!$A$1:$A$255)</f>
        <v>EA</v>
      </c>
      <c r="AB50" s="46" t="str">
        <f>LOOKUP(AB16,武将属性排列!$C$1:$C$255,武将属性排列!$A$1:$A$255)</f>
        <v>E7</v>
      </c>
      <c r="AC50" s="46" t="str">
        <f>LOOKUP(AC16,武将属性排列!$C$1:$C$255,武将属性排列!$A$1:$A$255)</f>
        <v>EC</v>
      </c>
    </row>
    <row r="51" spans="1:29">
      <c r="A51" s="59" t="str">
        <f t="shared" si="1"/>
        <v>31</v>
      </c>
      <c r="B51" s="19">
        <v>49</v>
      </c>
      <c r="C51" s="19" t="s">
        <v>958</v>
      </c>
      <c r="D51" s="60"/>
      <c r="H51" s="46" t="str">
        <f>LOOKUP(H17,武将属性排列!$C$1:$C$255,武将属性排列!$A$1:$A$255)</f>
        <v>00</v>
      </c>
      <c r="I51" s="46" t="str">
        <f>LOOKUP(I17,武将属性排列!$C$1:$C$255,武将属性排列!$A$1:$A$255)</f>
        <v>0C</v>
      </c>
      <c r="J51" s="46" t="str">
        <f>LOOKUP(J17,武将属性排列!$C$1:$C$255,武将属性排列!$A$1:$A$255)</f>
        <v>38</v>
      </c>
      <c r="K51" s="46" t="str">
        <f>LOOKUP(K17,武将属性排列!$C$1:$C$255,武将属性排列!$A$1:$A$255)</f>
        <v>2C</v>
      </c>
      <c r="L51" s="46" t="str">
        <f>LOOKUP(L17,武将属性排列!$C$1:$C$255,武将属性排列!$A$1:$A$255)</f>
        <v>32</v>
      </c>
      <c r="M51" s="46" t="str">
        <f>LOOKUP(M17,武将属性排列!$C$1:$C$255,武将属性排列!$A$1:$A$255)</f>
        <v>2E</v>
      </c>
      <c r="N51" s="46" t="str">
        <f>LOOKUP(N17,武将属性排列!$C$1:$C$255,武将属性排列!$A$1:$A$255)</f>
        <v>8A</v>
      </c>
      <c r="O51" s="46" t="e">
        <f>LOOKUP(O17,武将属性排列!$C$1:$C$255,武将属性排列!$A$1:$A$255)</f>
        <v>#N/A</v>
      </c>
      <c r="P51" s="46" t="e">
        <f>LOOKUP(P17,武将属性排列!$C$1:$C$255,武将属性排列!$A$1:$A$255)</f>
        <v>#N/A</v>
      </c>
      <c r="Q51" s="46" t="e">
        <f>LOOKUP(Q17,武将属性排列!$C$1:$C$255,武将属性排列!$A$1:$A$255)</f>
        <v>#N/A</v>
      </c>
      <c r="R51" s="46" t="e">
        <f>LOOKUP(R17,武将属性排列!$C$1:$C$255,武将属性排列!$A$1:$A$255)</f>
        <v>#N/A</v>
      </c>
      <c r="S51" s="46" t="e">
        <f>LOOKUP(S17,武将属性排列!$C$1:$C$255,武将属性排列!$A$1:$A$255)</f>
        <v>#N/A</v>
      </c>
      <c r="T51" s="46" t="e">
        <f>LOOKUP(T17,武将属性排列!$C$1:$C$255,武将属性排列!$A$1:$A$255)</f>
        <v>#N/A</v>
      </c>
      <c r="V51" s="46" t="str">
        <f>LOOKUP(V17,武将属性排列!$C$1:$C$255,武将属性排列!$A$1:$A$255)</f>
        <v>55</v>
      </c>
      <c r="W51" s="46" t="str">
        <f>LOOKUP(W17,武将属性排列!$C$1:$C$255,武将属性排列!$A$1:$A$255)</f>
        <v>42</v>
      </c>
      <c r="X51" s="46" t="str">
        <f>LOOKUP(X17,武将属性排列!$C$1:$C$255,武将属性排列!$A$1:$A$255)</f>
        <v>40</v>
      </c>
      <c r="Y51" s="46" t="str">
        <f>LOOKUP(Y17,武将属性排列!$C$1:$C$255,武将属性排列!$A$1:$A$255)</f>
        <v>94</v>
      </c>
      <c r="Z51" s="46" t="str">
        <f>LOOKUP(Z17,武将属性排列!$C$1:$C$255,武将属性排列!$A$1:$A$255)</f>
        <v>3E</v>
      </c>
      <c r="AA51" s="46" t="str">
        <f>LOOKUP(AA17,武将属性排列!$C$1:$C$255,武将属性排列!$A$1:$A$255)</f>
        <v>63</v>
      </c>
      <c r="AB51" s="46" t="str">
        <f>LOOKUP(AB17,武将属性排列!$C$1:$C$255,武将属性排列!$A$1:$A$255)</f>
        <v>CF</v>
      </c>
      <c r="AC51" s="46" t="str">
        <f>LOOKUP(AC17,武将属性排列!$C$1:$C$255,武将属性排列!$A$1:$A$255)</f>
        <v>4B</v>
      </c>
    </row>
    <row r="52" spans="1:29">
      <c r="A52" s="59" t="str">
        <f t="shared" si="1"/>
        <v>32</v>
      </c>
      <c r="B52" s="19">
        <v>50</v>
      </c>
      <c r="C52" s="19" t="s">
        <v>953</v>
      </c>
      <c r="D52" s="60"/>
      <c r="H52" s="46" t="str">
        <f>LOOKUP(H18,武将属性排列!$C$1:$C$255,武将属性排列!$A$1:$A$255)</f>
        <v>02</v>
      </c>
      <c r="I52" s="46" t="str">
        <f>LOOKUP(I18,武将属性排列!$C$1:$C$255,武将属性排列!$A$1:$A$255)</f>
        <v>02</v>
      </c>
      <c r="J52" s="46" t="str">
        <f>LOOKUP(J18,武将属性排列!$C$1:$C$255,武将属性排列!$A$1:$A$255)</f>
        <v>12</v>
      </c>
      <c r="K52" s="46" t="str">
        <f>LOOKUP(K18,武将属性排列!$C$1:$C$255,武将属性排列!$A$1:$A$255)</f>
        <v>13</v>
      </c>
      <c r="L52" s="46" t="str">
        <f>LOOKUP(L18,武将属性排列!$C$1:$C$255,武将属性排列!$A$1:$A$255)</f>
        <v>44</v>
      </c>
      <c r="M52" s="46" t="e">
        <f>LOOKUP(M18,武将属性排列!$C$1:$C$255,武将属性排列!$A$1:$A$255)</f>
        <v>#N/A</v>
      </c>
      <c r="N52" s="46" t="e">
        <f>LOOKUP(N18,武将属性排列!$C$1:$C$255,武将属性排列!$A$1:$A$255)</f>
        <v>#N/A</v>
      </c>
      <c r="O52" s="46" t="e">
        <f>LOOKUP(O18,武将属性排列!$C$1:$C$255,武将属性排列!$A$1:$A$255)</f>
        <v>#N/A</v>
      </c>
      <c r="P52" s="46" t="e">
        <f>LOOKUP(P18,武将属性排列!$C$1:$C$255,武将属性排列!$A$1:$A$255)</f>
        <v>#N/A</v>
      </c>
      <c r="Q52" s="46" t="e">
        <f>LOOKUP(Q18,武将属性排列!$C$1:$C$255,武将属性排列!$A$1:$A$255)</f>
        <v>#N/A</v>
      </c>
      <c r="R52" s="46" t="e">
        <f>LOOKUP(R18,武将属性排列!$C$1:$C$255,武将属性排列!$A$1:$A$255)</f>
        <v>#N/A</v>
      </c>
      <c r="S52" s="46" t="e">
        <f>LOOKUP(S18,武将属性排列!$C$1:$C$255,武将属性排列!$A$1:$A$255)</f>
        <v>#N/A</v>
      </c>
      <c r="T52" s="46" t="e">
        <f>LOOKUP(T18,武将属性排列!$C$1:$C$255,武将属性排列!$A$1:$A$255)</f>
        <v>#N/A</v>
      </c>
      <c r="V52" s="46" t="str">
        <f>LOOKUP(V18,武将属性排列!$C$1:$C$255,武将属性排列!$A$1:$A$255)</f>
        <v>52</v>
      </c>
      <c r="W52" s="46" t="str">
        <f>LOOKUP(W18,武将属性排列!$C$1:$C$255,武将属性排列!$A$1:$A$255)</f>
        <v>45</v>
      </c>
      <c r="X52" s="46" t="str">
        <f>LOOKUP(X18,武将属性排列!$C$1:$C$255,武将属性排列!$A$1:$A$255)</f>
        <v>6A</v>
      </c>
      <c r="Y52" s="46" t="str">
        <f>LOOKUP(Y18,武将属性排列!$C$1:$C$255,武将属性排列!$A$1:$A$255)</f>
        <v>3F</v>
      </c>
      <c r="Z52" s="46" t="str">
        <f>LOOKUP(Z18,武将属性排列!$C$1:$C$255,武将属性排列!$A$1:$A$255)</f>
        <v>59</v>
      </c>
      <c r="AA52" s="46" t="str">
        <f>LOOKUP(AA18,武将属性排列!$C$1:$C$255,武将属性排列!$A$1:$A$255)</f>
        <v>D2</v>
      </c>
      <c r="AB52" s="46" t="str">
        <f>LOOKUP(AB18,武将属性排列!$C$1:$C$255,武将属性排列!$A$1:$A$255)</f>
        <v>A1</v>
      </c>
      <c r="AC52" s="46" t="str">
        <f>LOOKUP(AC18,武将属性排列!$C$1:$C$255,武将属性排列!$A$1:$A$255)</f>
        <v>83</v>
      </c>
    </row>
    <row r="53" spans="1:29">
      <c r="A53" s="59" t="str">
        <f t="shared" si="1"/>
        <v>33</v>
      </c>
      <c r="B53" s="19">
        <v>51</v>
      </c>
      <c r="C53" s="19" t="s">
        <v>861</v>
      </c>
      <c r="D53" s="60"/>
      <c r="H53" s="46" t="str">
        <f>LOOKUP(H19,武将属性排列!$C$1:$C$255,武将属性排列!$A$1:$A$255)</f>
        <v>05</v>
      </c>
      <c r="I53" s="46" t="str">
        <f>LOOKUP(I19,武将属性排列!$C$1:$C$255,武将属性排列!$A$1:$A$255)</f>
        <v>05</v>
      </c>
      <c r="J53" s="46" t="str">
        <f>LOOKUP(J19,武将属性排列!$C$1:$C$255,武将属性排列!$A$1:$A$255)</f>
        <v>3B</v>
      </c>
      <c r="K53" s="46" t="str">
        <f>LOOKUP(K19,武将属性排列!$C$1:$C$255,武将属性排列!$A$1:$A$255)</f>
        <v>2F</v>
      </c>
      <c r="L53" s="46" t="str">
        <f>LOOKUP(L19,武将属性排列!$C$1:$C$255,武将属性排列!$A$1:$A$255)</f>
        <v>86</v>
      </c>
      <c r="M53" s="46" t="e">
        <f>LOOKUP(M19,武将属性排列!$C$1:$C$255,武将属性排列!$A$1:$A$255)</f>
        <v>#N/A</v>
      </c>
      <c r="N53" s="46" t="e">
        <f>LOOKUP(N19,武将属性排列!$C$1:$C$255,武将属性排列!$A$1:$A$255)</f>
        <v>#N/A</v>
      </c>
      <c r="O53" s="46" t="e">
        <f>LOOKUP(O19,武将属性排列!$C$1:$C$255,武将属性排列!$A$1:$A$255)</f>
        <v>#N/A</v>
      </c>
      <c r="P53" s="46" t="e">
        <f>LOOKUP(P19,武将属性排列!$C$1:$C$255,武将属性排列!$A$1:$A$255)</f>
        <v>#N/A</v>
      </c>
      <c r="Q53" s="46" t="e">
        <f>LOOKUP(Q19,武将属性排列!$C$1:$C$255,武将属性排列!$A$1:$A$255)</f>
        <v>#N/A</v>
      </c>
      <c r="R53" s="46" t="e">
        <f>LOOKUP(R19,武将属性排列!$C$1:$C$255,武将属性排列!$A$1:$A$255)</f>
        <v>#N/A</v>
      </c>
      <c r="S53" s="46" t="e">
        <f>LOOKUP(S19,武将属性排列!$C$1:$C$255,武将属性排列!$A$1:$A$255)</f>
        <v>#N/A</v>
      </c>
      <c r="T53" s="46" t="e">
        <f>LOOKUP(T19,武将属性排列!$C$1:$C$255,武将属性排列!$A$1:$A$255)</f>
        <v>#N/A</v>
      </c>
      <c r="V53" s="46" t="str">
        <f>LOOKUP(V19,武将属性排列!$C$1:$C$255,武将属性排列!$A$1:$A$255)</f>
        <v>C2</v>
      </c>
      <c r="W53" s="46" t="str">
        <f>LOOKUP(W19,武将属性排列!$C$1:$C$255,武将属性排列!$A$1:$A$255)</f>
        <v>51</v>
      </c>
      <c r="X53" s="46" t="str">
        <f>LOOKUP(X19,武将属性排列!$C$1:$C$255,武将属性排列!$A$1:$A$255)</f>
        <v>4E</v>
      </c>
      <c r="Y53" s="46" t="str">
        <f>LOOKUP(Y19,武将属性排列!$C$1:$C$255,武将属性排列!$A$1:$A$255)</f>
        <v>A0</v>
      </c>
      <c r="Z53" s="46" t="str">
        <f>LOOKUP(Z19,武将属性排列!$C$1:$C$255,武将属性排列!$A$1:$A$255)</f>
        <v>69</v>
      </c>
      <c r="AA53" s="46" t="str">
        <f>LOOKUP(AA19,武将属性排列!$C$1:$C$255,武将属性排列!$A$1:$A$255)</f>
        <v>CD</v>
      </c>
      <c r="AB53" s="46" t="str">
        <f>LOOKUP(AB19,武将属性排列!$C$1:$C$255,武将属性排列!$A$1:$A$255)</f>
        <v>BD</v>
      </c>
      <c r="AC53" s="46" t="str">
        <f>LOOKUP(AC19,武将属性排列!$C$1:$C$255,武将属性排列!$A$1:$A$255)</f>
        <v>6B</v>
      </c>
    </row>
    <row r="54" spans="1:29">
      <c r="A54" s="59" t="str">
        <f t="shared" si="1"/>
        <v>34</v>
      </c>
      <c r="B54" s="19">
        <v>52</v>
      </c>
      <c r="C54" s="19" t="s">
        <v>873</v>
      </c>
      <c r="D54" s="60"/>
      <c r="H54" s="46" t="str">
        <f>LOOKUP(H20,武将属性排列!$C$1:$C$255,武将属性排列!$A$1:$A$255)</f>
        <v>03</v>
      </c>
      <c r="I54" s="46" t="str">
        <f>LOOKUP(I20,武将属性排列!$C$1:$C$255,武将属性排列!$A$1:$A$255)</f>
        <v>03</v>
      </c>
      <c r="J54" s="46" t="str">
        <f>LOOKUP(J20,武将属性排列!$C$1:$C$255,武将属性排列!$A$1:$A$255)</f>
        <v>3C</v>
      </c>
      <c r="K54" s="46" t="str">
        <f>LOOKUP(K20,武将属性排列!$C$1:$C$255,武将属性排列!$A$1:$A$255)</f>
        <v>15</v>
      </c>
      <c r="L54" s="46" t="e">
        <f>LOOKUP(L20,武将属性排列!$C$1:$C$255,武将属性排列!$A$1:$A$255)</f>
        <v>#N/A</v>
      </c>
      <c r="M54" s="46" t="e">
        <f>LOOKUP(M20,武将属性排列!$C$1:$C$255,武将属性排列!$A$1:$A$255)</f>
        <v>#N/A</v>
      </c>
      <c r="N54" s="46" t="e">
        <f>LOOKUP(N20,武将属性排列!$C$1:$C$255,武将属性排列!$A$1:$A$255)</f>
        <v>#N/A</v>
      </c>
      <c r="O54" s="46" t="e">
        <f>LOOKUP(O20,武将属性排列!$C$1:$C$255,武将属性排列!$A$1:$A$255)</f>
        <v>#N/A</v>
      </c>
      <c r="P54" s="46" t="e">
        <f>LOOKUP(P20,武将属性排列!$C$1:$C$255,武将属性排列!$A$1:$A$255)</f>
        <v>#N/A</v>
      </c>
      <c r="Q54" s="46" t="e">
        <f>LOOKUP(Q20,武将属性排列!$C$1:$C$255,武将属性排列!$A$1:$A$255)</f>
        <v>#N/A</v>
      </c>
      <c r="R54" s="46" t="e">
        <f>LOOKUP(R20,武将属性排列!$C$1:$C$255,武将属性排列!$A$1:$A$255)</f>
        <v>#N/A</v>
      </c>
      <c r="S54" s="46" t="e">
        <f>LOOKUP(S20,武将属性排列!$C$1:$C$255,武将属性排列!$A$1:$A$255)</f>
        <v>#N/A</v>
      </c>
      <c r="T54" s="46" t="e">
        <f>LOOKUP(T20,武将属性排列!$C$1:$C$255,武将属性排列!$A$1:$A$255)</f>
        <v>#N/A</v>
      </c>
      <c r="V54" s="46" t="str">
        <f>LOOKUP(V20,武将属性排列!$C$1:$C$255,武将属性排列!$A$1:$A$255)</f>
        <v>7A</v>
      </c>
      <c r="W54" s="46" t="str">
        <f>LOOKUP(W20,武将属性排列!$C$1:$C$255,武将属性排列!$A$1:$A$255)</f>
        <v>E2</v>
      </c>
      <c r="X54" s="46" t="str">
        <f>LOOKUP(X20,武将属性排列!$C$1:$C$255,武将属性排列!$A$1:$A$255)</f>
        <v>BF</v>
      </c>
      <c r="Y54" s="46" t="str">
        <f>LOOKUP(Y20,武将属性排列!$C$1:$C$255,武将属性排列!$A$1:$A$255)</f>
        <v>D8</v>
      </c>
      <c r="Z54" s="46" t="str">
        <f>LOOKUP(Z20,武将属性排列!$C$1:$C$255,武将属性排列!$A$1:$A$255)</f>
        <v>DC</v>
      </c>
      <c r="AA54" s="46" t="e">
        <f>LOOKUP(AA20,武将属性排列!$C$1:$C$255,武将属性排列!$A$1:$A$255)</f>
        <v>#N/A</v>
      </c>
      <c r="AB54" s="46" t="e">
        <f>LOOKUP(AB20,武将属性排列!$C$1:$C$255,武将属性排列!$A$1:$A$255)</f>
        <v>#N/A</v>
      </c>
      <c r="AC54" s="46" t="e">
        <f>LOOKUP(AC20,武将属性排列!$C$1:$C$255,武将属性排列!$A$1:$A$255)</f>
        <v>#N/A</v>
      </c>
    </row>
    <row r="55" spans="1:29">
      <c r="A55" s="59" t="str">
        <f t="shared" si="1"/>
        <v>35</v>
      </c>
      <c r="B55" s="19">
        <v>53</v>
      </c>
      <c r="C55" s="19" t="s">
        <v>961</v>
      </c>
      <c r="D55" s="60"/>
      <c r="H55" s="46" t="str">
        <f>LOOKUP(H21,武将属性排列!$C$1:$C$255,武将属性排列!$A$1:$A$255)</f>
        <v>00</v>
      </c>
      <c r="I55" s="46" t="str">
        <f>LOOKUP(I21,武将属性排列!$C$1:$C$255,武将属性排列!$A$1:$A$255)</f>
        <v>7F</v>
      </c>
      <c r="J55" s="46" t="str">
        <f>LOOKUP(J21,武将属性排列!$C$1:$C$255,武将属性排列!$A$1:$A$255)</f>
        <v>46</v>
      </c>
      <c r="K55" s="46" t="e">
        <f>LOOKUP(K21,武将属性排列!$C$1:$C$255,武将属性排列!$A$1:$A$255)</f>
        <v>#N/A</v>
      </c>
      <c r="L55" s="46" t="e">
        <f>LOOKUP(L21,武将属性排列!$C$1:$C$255,武将属性排列!$A$1:$A$255)</f>
        <v>#N/A</v>
      </c>
      <c r="M55" s="46" t="e">
        <f>LOOKUP(M21,武将属性排列!$C$1:$C$255,武将属性排列!$A$1:$A$255)</f>
        <v>#N/A</v>
      </c>
      <c r="N55" s="46" t="e">
        <f>LOOKUP(N21,武将属性排列!$C$1:$C$255,武将属性排列!$A$1:$A$255)</f>
        <v>#N/A</v>
      </c>
      <c r="O55" s="46" t="e">
        <f>LOOKUP(O21,武将属性排列!$C$1:$C$255,武将属性排列!$A$1:$A$255)</f>
        <v>#N/A</v>
      </c>
      <c r="P55" s="46" t="e">
        <f>LOOKUP(P21,武将属性排列!$C$1:$C$255,武将属性排列!$A$1:$A$255)</f>
        <v>#N/A</v>
      </c>
      <c r="Q55" s="46" t="e">
        <f>LOOKUP(Q21,武将属性排列!$C$1:$C$255,武将属性排列!$A$1:$A$255)</f>
        <v>#N/A</v>
      </c>
      <c r="R55" s="46" t="e">
        <f>LOOKUP(R21,武将属性排列!$C$1:$C$255,武将属性排列!$A$1:$A$255)</f>
        <v>#N/A</v>
      </c>
      <c r="S55" s="46" t="e">
        <f>LOOKUP(S21,武将属性排列!$C$1:$C$255,武将属性排列!$A$1:$A$255)</f>
        <v>#N/A</v>
      </c>
      <c r="T55" s="46" t="e">
        <f>LOOKUP(T21,武将属性排列!$C$1:$C$255,武将属性排列!$A$1:$A$255)</f>
        <v>#N/A</v>
      </c>
      <c r="V55" s="46" t="str">
        <f>LOOKUP(V21,武将属性排列!$C$1:$C$255,武将属性排列!$A$1:$A$255)</f>
        <v>89</v>
      </c>
      <c r="W55" s="46" t="e">
        <f>LOOKUP(W21,武将属性排列!$C$1:$C$255,武将属性排列!$A$1:$A$255)</f>
        <v>#N/A</v>
      </c>
      <c r="X55" s="46" t="e">
        <f>LOOKUP(X21,武将属性排列!$C$1:$C$255,武将属性排列!$A$1:$A$255)</f>
        <v>#N/A</v>
      </c>
      <c r="Y55" s="46" t="e">
        <f>LOOKUP(Y21,武将属性排列!$C$1:$C$255,武将属性排列!$A$1:$A$255)</f>
        <v>#N/A</v>
      </c>
      <c r="Z55" s="46" t="e">
        <f>LOOKUP(Z21,武将属性排列!$C$1:$C$255,武将属性排列!$A$1:$A$255)</f>
        <v>#N/A</v>
      </c>
      <c r="AA55" s="46" t="e">
        <f>LOOKUP(AA21,武将属性排列!$C$1:$C$255,武将属性排列!$A$1:$A$255)</f>
        <v>#N/A</v>
      </c>
      <c r="AB55" s="46" t="e">
        <f>LOOKUP(AB21,武将属性排列!$C$1:$C$255,武将属性排列!$A$1:$A$255)</f>
        <v>#N/A</v>
      </c>
      <c r="AC55" s="46" t="e">
        <f>LOOKUP(AC21,武将属性排列!$C$1:$C$255,武将属性排列!$A$1:$A$255)</f>
        <v>#N/A</v>
      </c>
    </row>
    <row r="56" spans="1:29">
      <c r="A56" s="59" t="str">
        <f t="shared" si="1"/>
        <v>36</v>
      </c>
      <c r="B56" s="19">
        <v>54</v>
      </c>
      <c r="C56" s="19" t="s">
        <v>799</v>
      </c>
      <c r="D56" s="60"/>
      <c r="H56" s="46" t="str">
        <f>LOOKUP(H22,武将属性排列!$C$1:$C$255,武将属性排列!$A$1:$A$255)</f>
        <v>06</v>
      </c>
      <c r="I56" s="46" t="str">
        <f>LOOKUP(I22,武将属性排列!$C$1:$C$255,武将属性排列!$A$1:$A$255)</f>
        <v>10</v>
      </c>
      <c r="J56" s="46" t="str">
        <f>LOOKUP(J22,武将属性排列!$C$1:$C$255,武将属性排列!$A$1:$A$255)</f>
        <v>29</v>
      </c>
      <c r="K56" s="46" t="str">
        <f>LOOKUP(K22,武将属性排列!$C$1:$C$255,武将属性排列!$A$1:$A$255)</f>
        <v>16</v>
      </c>
      <c r="L56" s="46" t="e">
        <f>LOOKUP(L22,武将属性排列!$C$1:$C$255,武将属性排列!$A$1:$A$255)</f>
        <v>#N/A</v>
      </c>
      <c r="M56" s="46" t="e">
        <f>LOOKUP(M22,武将属性排列!$C$1:$C$255,武将属性排列!$A$1:$A$255)</f>
        <v>#N/A</v>
      </c>
      <c r="N56" s="46" t="e">
        <f>LOOKUP(N22,武将属性排列!$C$1:$C$255,武将属性排列!$A$1:$A$255)</f>
        <v>#N/A</v>
      </c>
      <c r="O56" s="46" t="e">
        <f>LOOKUP(O22,武将属性排列!$C$1:$C$255,武将属性排列!$A$1:$A$255)</f>
        <v>#N/A</v>
      </c>
      <c r="P56" s="46" t="e">
        <f>LOOKUP(P22,武将属性排列!$C$1:$C$255,武将属性排列!$A$1:$A$255)</f>
        <v>#N/A</v>
      </c>
      <c r="Q56" s="46" t="e">
        <f>LOOKUP(Q22,武将属性排列!$C$1:$C$255,武将属性排列!$A$1:$A$255)</f>
        <v>#N/A</v>
      </c>
      <c r="R56" s="46" t="e">
        <f>LOOKUP(R22,武将属性排列!$C$1:$C$255,武将属性排列!$A$1:$A$255)</f>
        <v>#N/A</v>
      </c>
      <c r="S56" s="46" t="e">
        <f>LOOKUP(S22,武将属性排列!$C$1:$C$255,武将属性排列!$A$1:$A$255)</f>
        <v>#N/A</v>
      </c>
      <c r="T56" s="46" t="e">
        <f>LOOKUP(T22,武将属性排列!$C$1:$C$255,武将属性排列!$A$1:$A$255)</f>
        <v>#N/A</v>
      </c>
      <c r="V56" s="46" t="str">
        <f>LOOKUP(V22,武将属性排列!$C$1:$C$255,武将属性排列!$A$1:$A$255)</f>
        <v>48</v>
      </c>
      <c r="W56" s="46" t="str">
        <f>LOOKUP(W22,武将属性排列!$C$1:$C$255,武将属性排列!$A$1:$A$255)</f>
        <v>E1</v>
      </c>
      <c r="X56" s="46" t="str">
        <f>LOOKUP(X22,武将属性排列!$C$1:$C$255,武将属性排列!$A$1:$A$255)</f>
        <v>9A</v>
      </c>
      <c r="Y56" s="46" t="str">
        <f>LOOKUP(Y22,武将属性排列!$C$1:$C$255,武将属性排列!$A$1:$A$255)</f>
        <v>95</v>
      </c>
      <c r="Z56" s="46" t="e">
        <f>LOOKUP(Z22,武将属性排列!$C$1:$C$255,武将属性排列!$A$1:$A$255)</f>
        <v>#N/A</v>
      </c>
      <c r="AA56" s="46" t="e">
        <f>LOOKUP(AA22,武将属性排列!$C$1:$C$255,武将属性排列!$A$1:$A$255)</f>
        <v>#N/A</v>
      </c>
      <c r="AB56" s="46" t="e">
        <f>LOOKUP(AB22,武将属性排列!$C$1:$C$255,武将属性排列!$A$1:$A$255)</f>
        <v>#N/A</v>
      </c>
      <c r="AC56" s="46" t="e">
        <f>LOOKUP(AC22,武将属性排列!$C$1:$C$255,武将属性排列!$A$1:$A$255)</f>
        <v>#N/A</v>
      </c>
    </row>
    <row r="57" spans="1:29">
      <c r="A57" s="59" t="str">
        <f t="shared" si="1"/>
        <v>37</v>
      </c>
      <c r="B57" s="19">
        <v>55</v>
      </c>
      <c r="C57" s="19" t="s">
        <v>914</v>
      </c>
      <c r="D57" s="60"/>
      <c r="H57" s="46" t="str">
        <f>LOOKUP(H23,武将属性排列!$C$1:$C$255,武将属性排列!$A$1:$A$255)</f>
        <v>0B</v>
      </c>
      <c r="I57" s="46" t="str">
        <f>LOOKUP(I23,武将属性排列!$C$1:$C$255,武将属性排列!$A$1:$A$255)</f>
        <v>0B</v>
      </c>
      <c r="J57" s="46" t="str">
        <f>LOOKUP(J23,武将属性排列!$C$1:$C$255,武将属性排列!$A$1:$A$255)</f>
        <v>18</v>
      </c>
      <c r="K57" s="46" t="str">
        <f>LOOKUP(K23,武将属性排列!$C$1:$C$255,武将属性排列!$A$1:$A$255)</f>
        <v>33</v>
      </c>
      <c r="L57" s="46" t="str">
        <f>LOOKUP(L23,武将属性排列!$C$1:$C$255,武将属性排列!$A$1:$A$255)</f>
        <v>A9</v>
      </c>
      <c r="M57" s="46" t="e">
        <f>LOOKUP(M23,武将属性排列!$C$1:$C$255,武将属性排列!$A$1:$A$255)</f>
        <v>#N/A</v>
      </c>
      <c r="N57" s="46" t="e">
        <f>LOOKUP(N23,武将属性排列!$C$1:$C$255,武将属性排列!$A$1:$A$255)</f>
        <v>#N/A</v>
      </c>
      <c r="O57" s="46" t="e">
        <f>LOOKUP(O23,武将属性排列!$C$1:$C$255,武将属性排列!$A$1:$A$255)</f>
        <v>#N/A</v>
      </c>
      <c r="P57" s="46" t="e">
        <f>LOOKUP(P23,武将属性排列!$C$1:$C$255,武将属性排列!$A$1:$A$255)</f>
        <v>#N/A</v>
      </c>
      <c r="Q57" s="46" t="e">
        <f>LOOKUP(Q23,武将属性排列!$C$1:$C$255,武将属性排列!$A$1:$A$255)</f>
        <v>#N/A</v>
      </c>
      <c r="R57" s="46" t="e">
        <f>LOOKUP(R23,武将属性排列!$C$1:$C$255,武将属性排列!$A$1:$A$255)</f>
        <v>#N/A</v>
      </c>
      <c r="S57" s="46" t="e">
        <f>LOOKUP(S23,武将属性排列!$C$1:$C$255,武将属性排列!$A$1:$A$255)</f>
        <v>#N/A</v>
      </c>
      <c r="T57" s="46" t="e">
        <f>LOOKUP(T23,武将属性排列!$C$1:$C$255,武将属性排列!$A$1:$A$255)</f>
        <v>#N/A</v>
      </c>
      <c r="V57" s="46" t="str">
        <f>LOOKUP(V23,武将属性排列!$C$1:$C$255,武将属性排列!$A$1:$A$255)</f>
        <v>B0</v>
      </c>
      <c r="W57" s="46" t="str">
        <f>LOOKUP(W23,武将属性排列!$C$1:$C$255,武将属性排列!$A$1:$A$255)</f>
        <v>68</v>
      </c>
      <c r="X57" s="46" t="str">
        <f>LOOKUP(X23,武将属性排列!$C$1:$C$255,武将属性排列!$A$1:$A$255)</f>
        <v>8B</v>
      </c>
      <c r="Y57" s="46" t="str">
        <f>LOOKUP(Y23,武将属性排列!$C$1:$C$255,武将属性排列!$A$1:$A$255)</f>
        <v>5D</v>
      </c>
      <c r="Z57" s="46" t="str">
        <f>LOOKUP(Z23,武将属性排列!$C$1:$C$255,武将属性排列!$A$1:$A$255)</f>
        <v>65</v>
      </c>
      <c r="AA57" s="46" t="str">
        <f>LOOKUP(AA23,武将属性排列!$C$1:$C$255,武将属性排列!$A$1:$A$255)</f>
        <v>A6</v>
      </c>
      <c r="AB57" s="46" t="str">
        <f>LOOKUP(AB23,武将属性排列!$C$1:$C$255,武将属性排列!$A$1:$A$255)</f>
        <v>4D</v>
      </c>
      <c r="AC57" s="46" t="str">
        <f>LOOKUP(AC23,武将属性排列!$C$1:$C$255,武将属性排列!$A$1:$A$255)</f>
        <v>8F</v>
      </c>
    </row>
    <row r="58" spans="1:29">
      <c r="A58" s="59" t="str">
        <f t="shared" si="1"/>
        <v>38</v>
      </c>
      <c r="B58" s="19">
        <v>56</v>
      </c>
      <c r="C58" s="19" t="s">
        <v>928</v>
      </c>
      <c r="D58" s="60"/>
      <c r="H58" s="46" t="str">
        <f>LOOKUP(H24,武将属性排列!$C$1:$C$255,武将属性排列!$A$1:$A$255)</f>
        <v>0A</v>
      </c>
      <c r="I58" s="46" t="str">
        <f>LOOKUP(I24,武将属性排列!$C$1:$C$255,武将属性排列!$A$1:$A$255)</f>
        <v>0A</v>
      </c>
      <c r="J58" s="46" t="str">
        <f>LOOKUP(J24,武将属性排列!$C$1:$C$255,武将属性排列!$A$1:$A$255)</f>
        <v>11</v>
      </c>
      <c r="K58" s="46" t="str">
        <f>LOOKUP(K24,武将属性排列!$C$1:$C$255,武将属性排列!$A$1:$A$255)</f>
        <v>34</v>
      </c>
      <c r="L58" s="46" t="e">
        <f>LOOKUP(L24,武将属性排列!$C$1:$C$255,武将属性排列!$A$1:$A$255)</f>
        <v>#N/A</v>
      </c>
      <c r="M58" s="46" t="e">
        <f>LOOKUP(M24,武将属性排列!$C$1:$C$255,武将属性排列!$A$1:$A$255)</f>
        <v>#N/A</v>
      </c>
      <c r="N58" s="46" t="e">
        <f>LOOKUP(N24,武将属性排列!$C$1:$C$255,武将属性排列!$A$1:$A$255)</f>
        <v>#N/A</v>
      </c>
      <c r="O58" s="46" t="e">
        <f>LOOKUP(O24,武将属性排列!$C$1:$C$255,武将属性排列!$A$1:$A$255)</f>
        <v>#N/A</v>
      </c>
      <c r="P58" s="46" t="e">
        <f>LOOKUP(P24,武将属性排列!$C$1:$C$255,武将属性排列!$A$1:$A$255)</f>
        <v>#N/A</v>
      </c>
      <c r="Q58" s="46" t="e">
        <f>LOOKUP(Q24,武将属性排列!$C$1:$C$255,武将属性排列!$A$1:$A$255)</f>
        <v>#N/A</v>
      </c>
      <c r="R58" s="46" t="e">
        <f>LOOKUP(R24,武将属性排列!$C$1:$C$255,武将属性排列!$A$1:$A$255)</f>
        <v>#N/A</v>
      </c>
      <c r="S58" s="46" t="e">
        <f>LOOKUP(S24,武将属性排列!$C$1:$C$255,武将属性排列!$A$1:$A$255)</f>
        <v>#N/A</v>
      </c>
      <c r="T58" s="46" t="e">
        <f>LOOKUP(T24,武将属性排列!$C$1:$C$255,武将属性排列!$A$1:$A$255)</f>
        <v>#N/A</v>
      </c>
      <c r="V58" s="46" t="str">
        <f>LOOKUP(V24,武将属性排列!$C$1:$C$255,武将属性排列!$A$1:$A$255)</f>
        <v>D1</v>
      </c>
      <c r="W58" s="46" t="str">
        <f>LOOKUP(W24,武将属性排列!$C$1:$C$255,武将属性排列!$A$1:$A$255)</f>
        <v>91</v>
      </c>
      <c r="X58" s="46" t="str">
        <f>LOOKUP(X24,武将属性排列!$C$1:$C$255,武将属性排列!$A$1:$A$255)</f>
        <v>8C</v>
      </c>
      <c r="Y58" s="46" t="str">
        <f>LOOKUP(Y24,武将属性排列!$C$1:$C$255,武将属性排列!$A$1:$A$255)</f>
        <v>74</v>
      </c>
      <c r="Z58" s="46" t="str">
        <f>LOOKUP(Z24,武将属性排列!$C$1:$C$255,武将属性排列!$A$1:$A$255)</f>
        <v>E5</v>
      </c>
      <c r="AA58" s="46" t="str">
        <f>LOOKUP(AA24,武将属性排列!$C$1:$C$255,武将属性排列!$A$1:$A$255)</f>
        <v>54</v>
      </c>
      <c r="AB58" s="46" t="str">
        <f>LOOKUP(AB24,武将属性排列!$C$1:$C$255,武将属性排列!$A$1:$A$255)</f>
        <v>E9</v>
      </c>
      <c r="AC58" s="46" t="e">
        <f>LOOKUP(AC24,武将属性排列!$C$1:$C$255,武将属性排列!$A$1:$A$255)</f>
        <v>#N/A</v>
      </c>
    </row>
    <row r="59" spans="1:29">
      <c r="A59" s="59" t="str">
        <f t="shared" si="1"/>
        <v>39</v>
      </c>
      <c r="B59" s="19">
        <v>57</v>
      </c>
      <c r="C59" s="19" t="s">
        <v>857</v>
      </c>
      <c r="D59" s="60"/>
      <c r="H59" s="46" t="str">
        <f>LOOKUP(H25,武将属性排列!$C$1:$C$255,武将属性排列!$A$1:$A$255)</f>
        <v>06</v>
      </c>
      <c r="I59" s="46" t="str">
        <f>LOOKUP(I25,武将属性排列!$C$1:$C$255,武将属性排列!$A$1:$A$255)</f>
        <v>06</v>
      </c>
      <c r="J59" s="46" t="str">
        <f>LOOKUP(J25,武将属性排列!$C$1:$C$255,武将属性排列!$A$1:$A$255)</f>
        <v>0D</v>
      </c>
      <c r="K59" s="46" t="str">
        <f>LOOKUP(K25,武将属性排列!$C$1:$C$255,武将属性排列!$A$1:$A$255)</f>
        <v>21</v>
      </c>
      <c r="L59" s="46" t="e">
        <f>LOOKUP(L25,武将属性排列!$C$1:$C$255,武将属性排列!$A$1:$A$255)</f>
        <v>#N/A</v>
      </c>
      <c r="M59" s="46" t="e">
        <f>LOOKUP(M25,武将属性排列!$C$1:$C$255,武将属性排列!$A$1:$A$255)</f>
        <v>#N/A</v>
      </c>
      <c r="N59" s="46" t="e">
        <f>LOOKUP(N25,武将属性排列!$C$1:$C$255,武将属性排列!$A$1:$A$255)</f>
        <v>#N/A</v>
      </c>
      <c r="O59" s="46" t="e">
        <f>LOOKUP(O25,武将属性排列!$C$1:$C$255,武将属性排列!$A$1:$A$255)</f>
        <v>#N/A</v>
      </c>
      <c r="P59" s="46" t="e">
        <f>LOOKUP(P25,武将属性排列!$C$1:$C$255,武将属性排列!$A$1:$A$255)</f>
        <v>#N/A</v>
      </c>
      <c r="Q59" s="46" t="e">
        <f>LOOKUP(Q25,武将属性排列!$C$1:$C$255,武将属性排列!$A$1:$A$255)</f>
        <v>#N/A</v>
      </c>
      <c r="R59" s="46" t="e">
        <f>LOOKUP(R25,武将属性排列!$C$1:$C$255,武将属性排列!$A$1:$A$255)</f>
        <v>#N/A</v>
      </c>
      <c r="S59" s="46" t="e">
        <f>LOOKUP(S25,武将属性排列!$C$1:$C$255,武将属性排列!$A$1:$A$255)</f>
        <v>#N/A</v>
      </c>
      <c r="T59" s="46" t="e">
        <f>LOOKUP(T25,武将属性排列!$C$1:$C$255,武将属性排列!$A$1:$A$255)</f>
        <v>#N/A</v>
      </c>
      <c r="V59" s="46" t="str">
        <f>LOOKUP(V25,武将属性排列!$C$1:$C$255,武将属性排列!$A$1:$A$255)</f>
        <v>67</v>
      </c>
      <c r="W59" s="46" t="str">
        <f>LOOKUP(W25,武将属性排列!$C$1:$C$255,武将属性排列!$A$1:$A$255)</f>
        <v>B7</v>
      </c>
      <c r="X59" s="46" t="str">
        <f>LOOKUP(X25,武将属性排列!$C$1:$C$255,武将属性排列!$A$1:$A$255)</f>
        <v>88</v>
      </c>
      <c r="Y59" s="46" t="str">
        <f>LOOKUP(Y25,武将属性排列!$C$1:$C$255,武将属性排列!$A$1:$A$255)</f>
        <v>70</v>
      </c>
      <c r="Z59" s="46" t="str">
        <f>LOOKUP(Z25,武将属性排列!$C$1:$C$255,武将属性排列!$A$1:$A$255)</f>
        <v>7C</v>
      </c>
      <c r="AA59" s="46" t="str">
        <f>LOOKUP(AA25,武将属性排列!$C$1:$C$255,武将属性排列!$A$1:$A$255)</f>
        <v>D4</v>
      </c>
      <c r="AB59" s="46" t="str">
        <f>LOOKUP(AB25,武将属性排列!$C$1:$C$255,武将属性排列!$A$1:$A$255)</f>
        <v>BB</v>
      </c>
      <c r="AC59" s="46" t="e">
        <f>LOOKUP(AC25,武将属性排列!$C$1:$C$255,武将属性排列!$A$1:$A$255)</f>
        <v>#N/A</v>
      </c>
    </row>
    <row r="60" spans="1:29">
      <c r="A60" s="59" t="str">
        <f t="shared" si="1"/>
        <v>3A</v>
      </c>
      <c r="B60" s="19">
        <v>58</v>
      </c>
      <c r="C60" s="19" t="s">
        <v>874</v>
      </c>
      <c r="D60" s="60"/>
      <c r="H60" s="46" t="str">
        <f>LOOKUP(H26,武将属性排列!$C$1:$C$255,武将属性排列!$A$1:$A$255)</f>
        <v>00</v>
      </c>
      <c r="I60" s="46" t="str">
        <f>LOOKUP(I26,武将属性排列!$C$1:$C$255,武将属性排列!$A$1:$A$255)</f>
        <v>73</v>
      </c>
      <c r="J60" s="46" t="str">
        <f>LOOKUP(J26,武将属性排列!$C$1:$C$255,武将属性排列!$A$1:$A$255)</f>
        <v>5A</v>
      </c>
      <c r="K60" s="46" t="e">
        <f>LOOKUP(K26,武将属性排列!$C$1:$C$255,武将属性排列!$A$1:$A$255)</f>
        <v>#N/A</v>
      </c>
      <c r="L60" s="46" t="e">
        <f>LOOKUP(L26,武将属性排列!$C$1:$C$255,武将属性排列!$A$1:$A$255)</f>
        <v>#N/A</v>
      </c>
      <c r="M60" s="46" t="e">
        <f>LOOKUP(M26,武将属性排列!$C$1:$C$255,武将属性排列!$A$1:$A$255)</f>
        <v>#N/A</v>
      </c>
      <c r="N60" s="46" t="e">
        <f>LOOKUP(N26,武将属性排列!$C$1:$C$255,武将属性排列!$A$1:$A$255)</f>
        <v>#N/A</v>
      </c>
      <c r="O60" s="46" t="e">
        <f>LOOKUP(O26,武将属性排列!$C$1:$C$255,武将属性排列!$A$1:$A$255)</f>
        <v>#N/A</v>
      </c>
      <c r="P60" s="46" t="e">
        <f>LOOKUP(P26,武将属性排列!$C$1:$C$255,武将属性排列!$A$1:$A$255)</f>
        <v>#N/A</v>
      </c>
      <c r="Q60" s="46" t="e">
        <f>LOOKUP(Q26,武将属性排列!$C$1:$C$255,武将属性排列!$A$1:$A$255)</f>
        <v>#N/A</v>
      </c>
      <c r="R60" s="46" t="e">
        <f>LOOKUP(R26,武将属性排列!$C$1:$C$255,武将属性排列!$A$1:$A$255)</f>
        <v>#N/A</v>
      </c>
      <c r="S60" s="46" t="e">
        <f>LOOKUP(S26,武将属性排列!$C$1:$C$255,武将属性排列!$A$1:$A$255)</f>
        <v>#N/A</v>
      </c>
      <c r="T60" s="46" t="e">
        <f>LOOKUP(T26,武将属性排列!$C$1:$C$255,武将属性排列!$A$1:$A$255)</f>
        <v>#N/A</v>
      </c>
      <c r="V60" s="46" t="str">
        <f>LOOKUP(V26,武将属性排列!$C$1:$C$255,武将属性排列!$A$1:$A$255)</f>
        <v>79</v>
      </c>
      <c r="W60" s="46" t="e">
        <f>LOOKUP(W26,武将属性排列!$C$1:$C$255,武将属性排列!$A$1:$A$255)</f>
        <v>#N/A</v>
      </c>
      <c r="X60" s="46" t="e">
        <f>LOOKUP(X26,武将属性排列!$C$1:$C$255,武将属性排列!$A$1:$A$255)</f>
        <v>#N/A</v>
      </c>
      <c r="Y60" s="46" t="e">
        <f>LOOKUP(Y26,武将属性排列!$C$1:$C$255,武将属性排列!$A$1:$A$255)</f>
        <v>#N/A</v>
      </c>
      <c r="Z60" s="46" t="e">
        <f>LOOKUP(Z26,武将属性排列!$C$1:$C$255,武将属性排列!$A$1:$A$255)</f>
        <v>#N/A</v>
      </c>
      <c r="AA60" s="46" t="e">
        <f>LOOKUP(AA26,武将属性排列!$C$1:$C$255,武将属性排列!$A$1:$A$255)</f>
        <v>#N/A</v>
      </c>
      <c r="AB60" s="46" t="e">
        <f>LOOKUP(AB26,武将属性排列!$C$1:$C$255,武将属性排列!$A$1:$A$255)</f>
        <v>#N/A</v>
      </c>
      <c r="AC60" s="46" t="e">
        <f>LOOKUP(AC26,武将属性排列!$C$1:$C$255,武将属性排列!$A$1:$A$255)</f>
        <v>#N/A</v>
      </c>
    </row>
    <row r="61" spans="1:29">
      <c r="A61" s="59" t="str">
        <f t="shared" si="1"/>
        <v>3B</v>
      </c>
      <c r="B61" s="19">
        <v>59</v>
      </c>
      <c r="C61" s="19" t="s">
        <v>785</v>
      </c>
      <c r="D61" s="60"/>
      <c r="H61" s="46" t="str">
        <f>LOOKUP(H27,武将属性排列!$C$1:$C$255,武将属性排列!$A$1:$A$255)</f>
        <v>00</v>
      </c>
      <c r="I61" s="46" t="str">
        <f>LOOKUP(I27,武将属性排列!$C$1:$C$255,武将属性排列!$A$1:$A$255)</f>
        <v>C5</v>
      </c>
      <c r="J61" s="46" t="str">
        <f>LOOKUP(J27,武将属性排列!$C$1:$C$255,武将属性排列!$A$1:$A$255)</f>
        <v>57</v>
      </c>
      <c r="K61" s="46" t="e">
        <f>LOOKUP(K27,武将属性排列!$C$1:$C$255,武将属性排列!$A$1:$A$255)</f>
        <v>#N/A</v>
      </c>
      <c r="L61" s="46" t="e">
        <f>LOOKUP(L27,武将属性排列!$C$1:$C$255,武将属性排列!$A$1:$A$255)</f>
        <v>#N/A</v>
      </c>
      <c r="M61" s="46" t="e">
        <f>LOOKUP(M27,武将属性排列!$C$1:$C$255,武将属性排列!$A$1:$A$255)</f>
        <v>#N/A</v>
      </c>
      <c r="N61" s="46" t="e">
        <f>LOOKUP(N27,武将属性排列!$C$1:$C$255,武将属性排列!$A$1:$A$255)</f>
        <v>#N/A</v>
      </c>
      <c r="O61" s="46" t="e">
        <f>LOOKUP(O27,武将属性排列!$C$1:$C$255,武将属性排列!$A$1:$A$255)</f>
        <v>#N/A</v>
      </c>
      <c r="P61" s="46" t="e">
        <f>LOOKUP(P27,武将属性排列!$C$1:$C$255,武将属性排列!$A$1:$A$255)</f>
        <v>#N/A</v>
      </c>
      <c r="Q61" s="46" t="e">
        <f>LOOKUP(Q27,武将属性排列!$C$1:$C$255,武将属性排列!$A$1:$A$255)</f>
        <v>#N/A</v>
      </c>
      <c r="R61" s="46" t="e">
        <f>LOOKUP(R27,武将属性排列!$C$1:$C$255,武将属性排列!$A$1:$A$255)</f>
        <v>#N/A</v>
      </c>
      <c r="S61" s="46" t="e">
        <f>LOOKUP(S27,武将属性排列!$C$1:$C$255,武将属性排列!$A$1:$A$255)</f>
        <v>#N/A</v>
      </c>
      <c r="T61" s="46" t="e">
        <f>LOOKUP(T27,武将属性排列!$C$1:$C$255,武将属性排列!$A$1:$A$255)</f>
        <v>#N/A</v>
      </c>
      <c r="V61" s="46" t="str">
        <f>LOOKUP(V27,武将属性排列!$C$1:$C$255,武将属性排列!$A$1:$A$255)</f>
        <v>B5</v>
      </c>
      <c r="W61" s="46" t="str">
        <f>LOOKUP(W27,武将属性排列!$C$1:$C$255,武将属性排列!$A$1:$A$255)</f>
        <v>CA</v>
      </c>
      <c r="X61" s="46" t="str">
        <f>LOOKUP(X27,武将属性排列!$C$1:$C$255,武将属性排列!$A$1:$A$255)</f>
        <v>E0</v>
      </c>
      <c r="Y61" s="46" t="e">
        <f>LOOKUP(Y27,武将属性排列!$C$1:$C$255,武将属性排列!$A$1:$A$255)</f>
        <v>#N/A</v>
      </c>
      <c r="Z61" s="46" t="e">
        <f>LOOKUP(Z27,武将属性排列!$C$1:$C$255,武将属性排列!$A$1:$A$255)</f>
        <v>#N/A</v>
      </c>
      <c r="AA61" s="46" t="e">
        <f>LOOKUP(AA27,武将属性排列!$C$1:$C$255,武将属性排列!$A$1:$A$255)</f>
        <v>#N/A</v>
      </c>
      <c r="AB61" s="46" t="e">
        <f>LOOKUP(AB27,武将属性排列!$C$1:$C$255,武将属性排列!$A$1:$A$255)</f>
        <v>#N/A</v>
      </c>
      <c r="AC61" s="46" t="e">
        <f>LOOKUP(AC27,武将属性排列!$C$1:$C$255,武将属性排列!$A$1:$A$255)</f>
        <v>#N/A</v>
      </c>
    </row>
    <row r="62" spans="1:29">
      <c r="A62" s="59" t="str">
        <f t="shared" si="1"/>
        <v>3C</v>
      </c>
      <c r="B62" s="19">
        <v>60</v>
      </c>
      <c r="C62" s="19" t="s">
        <v>882</v>
      </c>
      <c r="D62" s="60"/>
      <c r="H62" s="46" t="str">
        <f>LOOKUP(H28,武将属性排列!$C$1:$C$255,武将属性排列!$A$1:$A$255)</f>
        <v>07</v>
      </c>
      <c r="I62" s="46" t="str">
        <f>LOOKUP(I28,武将属性排列!$C$1:$C$255,武将属性排列!$A$1:$A$255)</f>
        <v>07</v>
      </c>
      <c r="J62" s="46" t="str">
        <f>LOOKUP(J28,武将属性排列!$C$1:$C$255,武将属性排列!$A$1:$A$255)</f>
        <v>37</v>
      </c>
      <c r="K62" s="46" t="str">
        <f>LOOKUP(K28,武将属性排列!$C$1:$C$255,武将属性排列!$A$1:$A$255)</f>
        <v>24</v>
      </c>
      <c r="L62" s="46" t="e">
        <f>LOOKUP(L28,武将属性排列!$C$1:$C$255,武将属性排列!$A$1:$A$255)</f>
        <v>#N/A</v>
      </c>
      <c r="M62" s="46" t="e">
        <f>LOOKUP(M28,武将属性排列!$C$1:$C$255,武将属性排列!$A$1:$A$255)</f>
        <v>#N/A</v>
      </c>
      <c r="N62" s="46" t="e">
        <f>LOOKUP(N28,武将属性排列!$C$1:$C$255,武将属性排列!$A$1:$A$255)</f>
        <v>#N/A</v>
      </c>
      <c r="O62" s="46" t="e">
        <f>LOOKUP(O28,武将属性排列!$C$1:$C$255,武将属性排列!$A$1:$A$255)</f>
        <v>#N/A</v>
      </c>
      <c r="P62" s="46" t="e">
        <f>LOOKUP(P28,武将属性排列!$C$1:$C$255,武将属性排列!$A$1:$A$255)</f>
        <v>#N/A</v>
      </c>
      <c r="Q62" s="46" t="e">
        <f>LOOKUP(Q28,武将属性排列!$C$1:$C$255,武将属性排列!$A$1:$A$255)</f>
        <v>#N/A</v>
      </c>
      <c r="R62" s="46" t="e">
        <f>LOOKUP(R28,武将属性排列!$C$1:$C$255,武将属性排列!$A$1:$A$255)</f>
        <v>#N/A</v>
      </c>
      <c r="S62" s="46" t="e">
        <f>LOOKUP(S28,武将属性排列!$C$1:$C$255,武将属性排列!$A$1:$A$255)</f>
        <v>#N/A</v>
      </c>
      <c r="T62" s="46" t="e">
        <f>LOOKUP(T28,武将属性排列!$C$1:$C$255,武将属性排列!$A$1:$A$255)</f>
        <v>#N/A</v>
      </c>
      <c r="V62" s="46" t="str">
        <f>LOOKUP(V28,武将属性排列!$C$1:$C$255,武将属性排列!$A$1:$A$255)</f>
        <v>90</v>
      </c>
      <c r="W62" s="46" t="str">
        <f>LOOKUP(W28,武将属性排列!$C$1:$C$255,武将属性排列!$A$1:$A$255)</f>
        <v>98</v>
      </c>
      <c r="X62" s="46" t="str">
        <f>LOOKUP(X28,武将属性排列!$C$1:$C$255,武将属性排列!$A$1:$A$255)</f>
        <v>8D</v>
      </c>
      <c r="Y62" s="46" t="str">
        <f>LOOKUP(Y28,武将属性排列!$C$1:$C$255,武将属性排列!$A$1:$A$255)</f>
        <v>9B</v>
      </c>
      <c r="Z62" s="46" t="str">
        <f>LOOKUP(Z28,武将属性排列!$C$1:$C$255,武将属性排列!$A$1:$A$255)</f>
        <v>C3</v>
      </c>
      <c r="AA62" s="46" t="e">
        <f>LOOKUP(AA28,武将属性排列!$C$1:$C$255,武将属性排列!$A$1:$A$255)</f>
        <v>#N/A</v>
      </c>
      <c r="AB62" s="46" t="e">
        <f>LOOKUP(AB28,武将属性排列!$C$1:$C$255,武将属性排列!$A$1:$A$255)</f>
        <v>#N/A</v>
      </c>
      <c r="AC62" s="46" t="e">
        <f>LOOKUP(AC28,武将属性排列!$C$1:$C$255,武将属性排列!$A$1:$A$255)</f>
        <v>#N/A</v>
      </c>
    </row>
    <row r="63" spans="1:29">
      <c r="A63" s="59" t="str">
        <f t="shared" si="1"/>
        <v>3D</v>
      </c>
      <c r="B63" s="19">
        <v>61</v>
      </c>
      <c r="C63" s="19" t="s">
        <v>899</v>
      </c>
      <c r="D63" s="60"/>
      <c r="H63" s="46" t="str">
        <f>LOOKUP(H29,武将属性排列!$C$1:$C$255,武将属性排列!$A$1:$A$255)</f>
        <v>00</v>
      </c>
      <c r="I63" s="46" t="str">
        <f>LOOKUP(I29,武将属性排列!$C$1:$C$255,武将属性排列!$A$1:$A$255)</f>
        <v>96</v>
      </c>
      <c r="J63" s="46" t="str">
        <f>LOOKUP(J29,武将属性排列!$C$1:$C$255,武将属性排列!$A$1:$A$255)</f>
        <v>AB</v>
      </c>
      <c r="K63" s="46" t="e">
        <f>LOOKUP(K29,武将属性排列!$C$1:$C$255,武将属性排列!$A$1:$A$255)</f>
        <v>#N/A</v>
      </c>
      <c r="L63" s="46" t="e">
        <f>LOOKUP(L29,武将属性排列!$C$1:$C$255,武将属性排列!$A$1:$A$255)</f>
        <v>#N/A</v>
      </c>
      <c r="M63" s="46" t="e">
        <f>LOOKUP(M29,武将属性排列!$C$1:$C$255,武将属性排列!$A$1:$A$255)</f>
        <v>#N/A</v>
      </c>
      <c r="N63" s="46" t="e">
        <f>LOOKUP(N29,武将属性排列!$C$1:$C$255,武将属性排列!$A$1:$A$255)</f>
        <v>#N/A</v>
      </c>
      <c r="O63" s="46" t="e">
        <f>LOOKUP(O29,武将属性排列!$C$1:$C$255,武将属性排列!$A$1:$A$255)</f>
        <v>#N/A</v>
      </c>
      <c r="P63" s="46" t="e">
        <f>LOOKUP(P29,武将属性排列!$C$1:$C$255,武将属性排列!$A$1:$A$255)</f>
        <v>#N/A</v>
      </c>
      <c r="Q63" s="46" t="e">
        <f>LOOKUP(Q29,武将属性排列!$C$1:$C$255,武将属性排列!$A$1:$A$255)</f>
        <v>#N/A</v>
      </c>
      <c r="R63" s="46" t="e">
        <f>LOOKUP(R29,武将属性排列!$C$1:$C$255,武将属性排列!$A$1:$A$255)</f>
        <v>#N/A</v>
      </c>
      <c r="S63" s="46" t="e">
        <f>LOOKUP(S29,武将属性排列!$C$1:$C$255,武将属性排列!$A$1:$A$255)</f>
        <v>#N/A</v>
      </c>
      <c r="T63" s="46" t="e">
        <f>LOOKUP(T29,武将属性排列!$C$1:$C$255,武将属性排列!$A$1:$A$255)</f>
        <v>#N/A</v>
      </c>
      <c r="V63" s="46" t="str">
        <f>LOOKUP(V29,武将属性排列!$C$1:$C$255,武将属性排列!$A$1:$A$255)</f>
        <v>D9</v>
      </c>
      <c r="W63" s="46" t="str">
        <f>LOOKUP(W29,武将属性排列!$C$1:$C$255,武将属性排列!$A$1:$A$255)</f>
        <v>D7</v>
      </c>
      <c r="X63" s="46" t="str">
        <f>LOOKUP(X29,武将属性排列!$C$1:$C$255,武将属性排列!$A$1:$A$255)</f>
        <v>D0</v>
      </c>
      <c r="Y63" s="46" t="str">
        <f>LOOKUP(Y29,武将属性排列!$C$1:$C$255,武将属性排列!$A$1:$A$255)</f>
        <v>C6</v>
      </c>
      <c r="Z63" s="46" t="e">
        <f>LOOKUP(Z29,武将属性排列!$C$1:$C$255,武将属性排列!$A$1:$A$255)</f>
        <v>#N/A</v>
      </c>
      <c r="AA63" s="46" t="e">
        <f>LOOKUP(AA29,武将属性排列!$C$1:$C$255,武将属性排列!$A$1:$A$255)</f>
        <v>#N/A</v>
      </c>
      <c r="AB63" s="46" t="e">
        <f>LOOKUP(AB29,武将属性排列!$C$1:$C$255,武将属性排列!$A$1:$A$255)</f>
        <v>#N/A</v>
      </c>
      <c r="AC63" s="46" t="e">
        <f>LOOKUP(AC29,武将属性排列!$C$1:$C$255,武将属性排列!$A$1:$A$255)</f>
        <v>#N/A</v>
      </c>
    </row>
    <row r="64" spans="1:29">
      <c r="A64" s="59" t="str">
        <f t="shared" si="1"/>
        <v>3E</v>
      </c>
      <c r="B64" s="19">
        <v>62</v>
      </c>
      <c r="C64" s="19" t="s">
        <v>919</v>
      </c>
      <c r="D64" s="60"/>
      <c r="H64" s="46" t="str">
        <f>LOOKUP(H30,武将属性排列!$C$1:$C$255,武将属性排列!$A$1:$A$255)</f>
        <v>00</v>
      </c>
      <c r="I64" s="46" t="str">
        <f>LOOKUP(I30,武将属性排列!$C$1:$C$255,武将属性排列!$A$1:$A$255)</f>
        <v>9E</v>
      </c>
      <c r="J64" s="46" t="str">
        <f>LOOKUP(J30,武将属性排列!$C$1:$C$255,武将属性排列!$A$1:$A$255)</f>
        <v>EB</v>
      </c>
      <c r="K64" s="46" t="e">
        <f>LOOKUP(K30,武将属性排列!$C$1:$C$255,武将属性排列!$A$1:$A$255)</f>
        <v>#N/A</v>
      </c>
      <c r="L64" s="46" t="e">
        <f>LOOKUP(L30,武将属性排列!$C$1:$C$255,武将属性排列!$A$1:$A$255)</f>
        <v>#N/A</v>
      </c>
      <c r="M64" s="46" t="e">
        <f>LOOKUP(M30,武将属性排列!$C$1:$C$255,武将属性排列!$A$1:$A$255)</f>
        <v>#N/A</v>
      </c>
      <c r="N64" s="46" t="e">
        <f>LOOKUP(N30,武将属性排列!$C$1:$C$255,武将属性排列!$A$1:$A$255)</f>
        <v>#N/A</v>
      </c>
      <c r="O64" s="46" t="e">
        <f>LOOKUP(O30,武将属性排列!$C$1:$C$255,武将属性排列!$A$1:$A$255)</f>
        <v>#N/A</v>
      </c>
      <c r="P64" s="46" t="e">
        <f>LOOKUP(P30,武将属性排列!$C$1:$C$255,武将属性排列!$A$1:$A$255)</f>
        <v>#N/A</v>
      </c>
      <c r="Q64" s="46" t="e">
        <f>LOOKUP(Q30,武将属性排列!$C$1:$C$255,武将属性排列!$A$1:$A$255)</f>
        <v>#N/A</v>
      </c>
      <c r="R64" s="46" t="e">
        <f>LOOKUP(R30,武将属性排列!$C$1:$C$255,武将属性排列!$A$1:$A$255)</f>
        <v>#N/A</v>
      </c>
      <c r="S64" s="46" t="e">
        <f>LOOKUP(S30,武将属性排列!$C$1:$C$255,武将属性排列!$A$1:$A$255)</f>
        <v>#N/A</v>
      </c>
      <c r="T64" s="46" t="e">
        <f>LOOKUP(T30,武将属性排列!$C$1:$C$255,武将属性排列!$A$1:$A$255)</f>
        <v>#N/A</v>
      </c>
      <c r="V64" s="46" t="str">
        <f>LOOKUP(V30,武将属性排列!$C$1:$C$255,武将属性排列!$A$1:$A$255)</f>
        <v>AD</v>
      </c>
      <c r="W64" s="46" t="str">
        <f>LOOKUP(W30,武将属性排列!$C$1:$C$255,武将属性排列!$A$1:$A$255)</f>
        <v>6D</v>
      </c>
      <c r="X64" s="46" t="str">
        <f>LOOKUP(X30,武将属性排列!$C$1:$C$255,武将属性排列!$A$1:$A$255)</f>
        <v>64</v>
      </c>
      <c r="Y64" s="46" t="e">
        <f>LOOKUP(Y30,武将属性排列!$C$1:$C$255,武将属性排列!$A$1:$A$255)</f>
        <v>#N/A</v>
      </c>
      <c r="Z64" s="46" t="e">
        <f>LOOKUP(Z30,武将属性排列!$C$1:$C$255,武将属性排列!$A$1:$A$255)</f>
        <v>#N/A</v>
      </c>
      <c r="AA64" s="46" t="e">
        <f>LOOKUP(AA30,武将属性排列!$C$1:$C$255,武将属性排列!$A$1:$A$255)</f>
        <v>#N/A</v>
      </c>
      <c r="AB64" s="46" t="e">
        <f>LOOKUP(AB30,武将属性排列!$C$1:$C$255,武将属性排列!$A$1:$A$255)</f>
        <v>#N/A</v>
      </c>
      <c r="AC64" s="46" t="e">
        <f>LOOKUP(AC30,武将属性排列!$C$1:$C$255,武将属性排列!$A$1:$A$255)</f>
        <v>#N/A</v>
      </c>
    </row>
    <row r="65" spans="1:29">
      <c r="A65" s="59" t="str">
        <f t="shared" si="1"/>
        <v>3F</v>
      </c>
      <c r="B65" s="19">
        <v>63</v>
      </c>
      <c r="C65" s="19" t="s">
        <v>776</v>
      </c>
      <c r="D65" s="60"/>
      <c r="H65" s="46" t="str">
        <f>LOOKUP(H31,武将属性排列!$C$1:$C$255,武将属性排列!$A$1:$A$255)</f>
        <v>00</v>
      </c>
      <c r="I65" s="46" t="str">
        <f>LOOKUP(I31,武将属性排列!$C$1:$C$255,武将属性排列!$A$1:$A$255)</f>
        <v>28</v>
      </c>
      <c r="J65" s="46" t="str">
        <f>LOOKUP(J31,武将属性排列!$C$1:$C$255,武将属性排列!$A$1:$A$255)</f>
        <v>1C</v>
      </c>
      <c r="K65" s="46" t="e">
        <f>LOOKUP(K31,武将属性排列!$C$1:$C$255,武将属性排列!$A$1:$A$255)</f>
        <v>#N/A</v>
      </c>
      <c r="L65" s="46" t="e">
        <f>LOOKUP(L31,武将属性排列!$C$1:$C$255,武将属性排列!$A$1:$A$255)</f>
        <v>#N/A</v>
      </c>
      <c r="M65" s="46" t="e">
        <f>LOOKUP(M31,武将属性排列!$C$1:$C$255,武将属性排列!$A$1:$A$255)</f>
        <v>#N/A</v>
      </c>
      <c r="N65" s="46" t="e">
        <f>LOOKUP(N31,武将属性排列!$C$1:$C$255,武将属性排列!$A$1:$A$255)</f>
        <v>#N/A</v>
      </c>
      <c r="O65" s="46" t="e">
        <f>LOOKUP(O31,武将属性排列!$C$1:$C$255,武将属性排列!$A$1:$A$255)</f>
        <v>#N/A</v>
      </c>
      <c r="P65" s="46" t="e">
        <f>LOOKUP(P31,武将属性排列!$C$1:$C$255,武将属性排列!$A$1:$A$255)</f>
        <v>#N/A</v>
      </c>
      <c r="Q65" s="46" t="e">
        <f>LOOKUP(Q31,武将属性排列!$C$1:$C$255,武将属性排列!$A$1:$A$255)</f>
        <v>#N/A</v>
      </c>
      <c r="R65" s="46" t="e">
        <f>LOOKUP(R31,武将属性排列!$C$1:$C$255,武将属性排列!$A$1:$A$255)</f>
        <v>#N/A</v>
      </c>
      <c r="S65" s="46" t="e">
        <f>LOOKUP(S31,武将属性排列!$C$1:$C$255,武将属性排列!$A$1:$A$255)</f>
        <v>#N/A</v>
      </c>
      <c r="T65" s="46" t="e">
        <f>LOOKUP(T31,武将属性排列!$C$1:$C$255,武将属性排列!$A$1:$A$255)</f>
        <v>#N/A</v>
      </c>
      <c r="V65" s="46" t="str">
        <f>LOOKUP(V31,武将属性排列!$C$1:$C$255,武将属性排列!$A$1:$A$255)</f>
        <v>49</v>
      </c>
      <c r="W65" s="46" t="str">
        <f>LOOKUP(W31,武将属性排列!$C$1:$C$255,武将属性排列!$A$1:$A$255)</f>
        <v>7E</v>
      </c>
      <c r="X65" s="46" t="str">
        <f>LOOKUP(X31,武将属性排列!$C$1:$C$255,武将属性排列!$A$1:$A$255)</f>
        <v>80</v>
      </c>
      <c r="Y65" s="46" t="str">
        <f>LOOKUP(Y31,武将属性排列!$C$1:$C$255,武将属性排列!$A$1:$A$255)</f>
        <v>5F</v>
      </c>
      <c r="Z65" s="46" t="str">
        <f>LOOKUP(Z31,武将属性排列!$C$1:$C$255,武将属性排列!$A$1:$A$255)</f>
        <v>5B</v>
      </c>
      <c r="AA65" s="46" t="e">
        <f>LOOKUP(AA31,武将属性排列!$C$1:$C$255,武将属性排列!$A$1:$A$255)</f>
        <v>#N/A</v>
      </c>
      <c r="AB65" s="46" t="e">
        <f>LOOKUP(AB31,武将属性排列!$C$1:$C$255,武将属性排列!$A$1:$A$255)</f>
        <v>#N/A</v>
      </c>
      <c r="AC65" s="46" t="e">
        <f>LOOKUP(AC31,武将属性排列!$C$1:$C$255,武将属性排列!$A$1:$A$255)</f>
        <v>#N/A</v>
      </c>
    </row>
    <row r="66" spans="1:29">
      <c r="A66" s="59" t="str">
        <f t="shared" si="1"/>
        <v>40</v>
      </c>
      <c r="B66" s="19">
        <v>64</v>
      </c>
      <c r="C66" s="19" t="s">
        <v>827</v>
      </c>
      <c r="D66" s="60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6"/>
    </row>
    <row r="67" spans="1:29">
      <c r="A67" s="59" t="str">
        <f t="shared" si="1"/>
        <v>41</v>
      </c>
      <c r="B67" s="19">
        <v>65</v>
      </c>
      <c r="C67" s="19" t="s">
        <v>905</v>
      </c>
      <c r="D67" s="60"/>
      <c r="H67" s="155" t="s">
        <v>10</v>
      </c>
      <c r="I67" s="155" t="s">
        <v>548</v>
      </c>
      <c r="J67" s="155" t="s">
        <v>600</v>
      </c>
      <c r="K67" s="155" t="s">
        <v>83</v>
      </c>
      <c r="L67" s="155" t="s">
        <v>83</v>
      </c>
      <c r="M67" s="155" t="s">
        <v>83</v>
      </c>
      <c r="N67" s="155" t="s">
        <v>83</v>
      </c>
      <c r="O67" s="155" t="s">
        <v>83</v>
      </c>
      <c r="P67" s="155" t="s">
        <v>83</v>
      </c>
      <c r="Q67" s="155" t="s">
        <v>83</v>
      </c>
      <c r="R67" s="155" t="s">
        <v>83</v>
      </c>
      <c r="S67" s="155" t="s">
        <v>83</v>
      </c>
      <c r="T67" s="155" t="s">
        <v>83</v>
      </c>
      <c r="U67" s="155"/>
      <c r="V67" s="155" t="s">
        <v>337</v>
      </c>
      <c r="W67" s="155" t="s">
        <v>385</v>
      </c>
      <c r="X67" s="155" t="s">
        <v>488</v>
      </c>
      <c r="Y67" s="155" t="s">
        <v>83</v>
      </c>
      <c r="Z67" s="155" t="s">
        <v>83</v>
      </c>
      <c r="AA67" s="155" t="s">
        <v>83</v>
      </c>
      <c r="AB67" s="155" t="s">
        <v>83</v>
      </c>
      <c r="AC67" s="155" t="s">
        <v>83</v>
      </c>
    </row>
    <row r="68" spans="1:29">
      <c r="A68" s="59" t="str">
        <f t="shared" si="1"/>
        <v>42</v>
      </c>
      <c r="B68" s="19">
        <v>66</v>
      </c>
      <c r="C68" s="19" t="s">
        <v>942</v>
      </c>
      <c r="D68" s="60"/>
      <c r="H68" s="155" t="s">
        <v>10</v>
      </c>
      <c r="I68" s="155" t="s">
        <v>10</v>
      </c>
      <c r="J68" s="155" t="s">
        <v>524</v>
      </c>
      <c r="K68" s="155" t="s">
        <v>573</v>
      </c>
      <c r="L68" s="155" t="s">
        <v>83</v>
      </c>
      <c r="M68" s="155" t="s">
        <v>83</v>
      </c>
      <c r="N68" s="155" t="s">
        <v>83</v>
      </c>
      <c r="O68" s="155" t="s">
        <v>83</v>
      </c>
      <c r="P68" s="155" t="s">
        <v>83</v>
      </c>
      <c r="Q68" s="155" t="s">
        <v>83</v>
      </c>
      <c r="R68" s="155" t="s">
        <v>83</v>
      </c>
      <c r="S68" s="155" t="s">
        <v>83</v>
      </c>
      <c r="T68" s="155" t="s">
        <v>83</v>
      </c>
      <c r="U68" s="155"/>
      <c r="V68" s="155" t="s">
        <v>602</v>
      </c>
      <c r="W68" s="155" t="s">
        <v>466</v>
      </c>
      <c r="X68" s="155" t="s">
        <v>497</v>
      </c>
      <c r="Y68" s="155" t="s">
        <v>559</v>
      </c>
      <c r="Z68" s="155" t="s">
        <v>83</v>
      </c>
      <c r="AA68" s="155" t="s">
        <v>83</v>
      </c>
      <c r="AB68" s="155" t="s">
        <v>83</v>
      </c>
      <c r="AC68" s="155" t="s">
        <v>83</v>
      </c>
    </row>
    <row r="69" spans="1:29">
      <c r="A69" s="59" t="str">
        <f t="shared" si="1"/>
        <v>43</v>
      </c>
      <c r="B69" s="19">
        <v>67</v>
      </c>
      <c r="C69" s="19" t="s">
        <v>819</v>
      </c>
      <c r="D69" s="60"/>
      <c r="H69" s="155" t="s">
        <v>10</v>
      </c>
      <c r="I69" s="155" t="s">
        <v>551</v>
      </c>
      <c r="J69" s="155" t="s">
        <v>492</v>
      </c>
      <c r="K69" s="155" t="s">
        <v>83</v>
      </c>
      <c r="L69" s="155" t="s">
        <v>83</v>
      </c>
      <c r="M69" s="155" t="s">
        <v>83</v>
      </c>
      <c r="N69" s="155" t="s">
        <v>83</v>
      </c>
      <c r="O69" s="155" t="s">
        <v>83</v>
      </c>
      <c r="P69" s="155" t="s">
        <v>83</v>
      </c>
      <c r="Q69" s="155" t="s">
        <v>83</v>
      </c>
      <c r="R69" s="155" t="s">
        <v>83</v>
      </c>
      <c r="S69" s="155" t="s">
        <v>83</v>
      </c>
      <c r="T69" s="155" t="s">
        <v>83</v>
      </c>
      <c r="U69" s="155"/>
      <c r="V69" s="155" t="s">
        <v>607</v>
      </c>
      <c r="W69" s="155" t="s">
        <v>113</v>
      </c>
      <c r="X69" s="155" t="s">
        <v>468</v>
      </c>
      <c r="Y69" s="155" t="s">
        <v>83</v>
      </c>
      <c r="Z69" s="155" t="s">
        <v>83</v>
      </c>
      <c r="AA69" s="155" t="s">
        <v>83</v>
      </c>
      <c r="AB69" s="155" t="s">
        <v>83</v>
      </c>
      <c r="AC69" s="155" t="s">
        <v>83</v>
      </c>
    </row>
    <row r="70" spans="1:29">
      <c r="A70" s="59" t="str">
        <f t="shared" si="1"/>
        <v>44</v>
      </c>
      <c r="B70" s="19">
        <v>68</v>
      </c>
      <c r="C70" s="19" t="s">
        <v>803</v>
      </c>
      <c r="D70" s="60"/>
      <c r="H70" s="155" t="s">
        <v>170</v>
      </c>
      <c r="I70" s="155" t="s">
        <v>170</v>
      </c>
      <c r="J70" s="155" t="s">
        <v>233</v>
      </c>
      <c r="K70" s="155" t="s">
        <v>83</v>
      </c>
      <c r="L70" s="155" t="s">
        <v>83</v>
      </c>
      <c r="M70" s="155" t="s">
        <v>83</v>
      </c>
      <c r="N70" s="155" t="s">
        <v>83</v>
      </c>
      <c r="O70" s="155" t="s">
        <v>83</v>
      </c>
      <c r="P70" s="155" t="s">
        <v>83</v>
      </c>
      <c r="Q70" s="155" t="s">
        <v>83</v>
      </c>
      <c r="R70" s="155" t="s">
        <v>83</v>
      </c>
      <c r="S70" s="155" t="s">
        <v>83</v>
      </c>
      <c r="T70" s="155" t="s">
        <v>83</v>
      </c>
      <c r="U70" s="155"/>
      <c r="V70" s="155" t="s">
        <v>441</v>
      </c>
      <c r="W70" s="155" t="s">
        <v>532</v>
      </c>
      <c r="X70" s="155" t="s">
        <v>471</v>
      </c>
      <c r="Y70" s="155" t="s">
        <v>357</v>
      </c>
      <c r="Z70" s="155" t="s">
        <v>534</v>
      </c>
      <c r="AA70" s="155" t="s">
        <v>599</v>
      </c>
      <c r="AB70" s="155" t="s">
        <v>353</v>
      </c>
      <c r="AC70" s="155" t="s">
        <v>83</v>
      </c>
    </row>
    <row r="71" spans="1:29">
      <c r="A71" s="59" t="str">
        <f t="shared" si="1"/>
        <v>45</v>
      </c>
      <c r="B71" s="19">
        <v>69</v>
      </c>
      <c r="C71" s="19" t="s">
        <v>821</v>
      </c>
      <c r="D71" s="60"/>
      <c r="H71" s="155" t="s">
        <v>10</v>
      </c>
      <c r="I71" s="155" t="s">
        <v>590</v>
      </c>
      <c r="J71" s="155" t="s">
        <v>207</v>
      </c>
      <c r="K71" s="155" t="s">
        <v>502</v>
      </c>
      <c r="L71" s="155" t="s">
        <v>83</v>
      </c>
      <c r="M71" s="155" t="s">
        <v>83</v>
      </c>
      <c r="N71" s="155" t="s">
        <v>83</v>
      </c>
      <c r="O71" s="155" t="s">
        <v>83</v>
      </c>
      <c r="P71" s="155" t="s">
        <v>83</v>
      </c>
      <c r="Q71" s="155" t="s">
        <v>83</v>
      </c>
      <c r="R71" s="155" t="s">
        <v>83</v>
      </c>
      <c r="S71" s="155" t="s">
        <v>83</v>
      </c>
      <c r="T71" s="155" t="s">
        <v>83</v>
      </c>
      <c r="U71" s="155"/>
      <c r="V71" s="155" t="s">
        <v>87</v>
      </c>
      <c r="W71" s="155" t="s">
        <v>317</v>
      </c>
      <c r="X71" s="155" t="s">
        <v>527</v>
      </c>
      <c r="Y71" s="155" t="s">
        <v>512</v>
      </c>
      <c r="Z71" s="155" t="s">
        <v>581</v>
      </c>
      <c r="AA71" s="155" t="s">
        <v>455</v>
      </c>
      <c r="AB71" s="155" t="s">
        <v>535</v>
      </c>
      <c r="AC71" s="155" t="s">
        <v>83</v>
      </c>
    </row>
    <row r="72" spans="1:29">
      <c r="A72" s="59" t="str">
        <f t="shared" si="1"/>
        <v>46</v>
      </c>
      <c r="B72" s="19">
        <v>70</v>
      </c>
      <c r="C72" s="19" t="s">
        <v>840</v>
      </c>
      <c r="D72" s="60"/>
      <c r="H72" s="155" t="s">
        <v>10</v>
      </c>
      <c r="I72" s="155" t="s">
        <v>487</v>
      </c>
      <c r="J72" s="155" t="s">
        <v>480</v>
      </c>
      <c r="K72" s="155" t="s">
        <v>83</v>
      </c>
      <c r="L72" s="155" t="s">
        <v>83</v>
      </c>
      <c r="M72" s="155" t="s">
        <v>83</v>
      </c>
      <c r="N72" s="155" t="s">
        <v>83</v>
      </c>
      <c r="O72" s="155" t="s">
        <v>83</v>
      </c>
      <c r="P72" s="155" t="s">
        <v>83</v>
      </c>
      <c r="Q72" s="155" t="s">
        <v>83</v>
      </c>
      <c r="R72" s="155" t="s">
        <v>83</v>
      </c>
      <c r="S72" s="155" t="s">
        <v>83</v>
      </c>
      <c r="T72" s="155" t="s">
        <v>83</v>
      </c>
      <c r="U72" s="155"/>
      <c r="V72" s="155" t="s">
        <v>561</v>
      </c>
      <c r="W72" s="155" t="s">
        <v>577</v>
      </c>
      <c r="X72" s="155" t="s">
        <v>83</v>
      </c>
      <c r="Y72" s="155" t="s">
        <v>83</v>
      </c>
      <c r="Z72" s="155" t="s">
        <v>83</v>
      </c>
      <c r="AA72" s="155" t="s">
        <v>83</v>
      </c>
      <c r="AB72" s="155" t="s">
        <v>83</v>
      </c>
      <c r="AC72" s="155" t="s">
        <v>83</v>
      </c>
    </row>
    <row r="73" spans="1:29">
      <c r="A73" s="59" t="str">
        <f t="shared" si="1"/>
        <v>47</v>
      </c>
      <c r="B73" s="19">
        <v>71</v>
      </c>
      <c r="C73" s="19" t="s">
        <v>754</v>
      </c>
      <c r="D73" s="60"/>
      <c r="H73" s="155" t="s">
        <v>10</v>
      </c>
      <c r="I73" s="155" t="s">
        <v>369</v>
      </c>
      <c r="J73" s="155" t="s">
        <v>582</v>
      </c>
      <c r="K73" s="155" t="s">
        <v>83</v>
      </c>
      <c r="L73" s="155" t="s">
        <v>83</v>
      </c>
      <c r="M73" s="155" t="s">
        <v>83</v>
      </c>
      <c r="N73" s="155" t="s">
        <v>83</v>
      </c>
      <c r="O73" s="155" t="s">
        <v>83</v>
      </c>
      <c r="P73" s="155" t="s">
        <v>83</v>
      </c>
      <c r="Q73" s="155" t="s">
        <v>83</v>
      </c>
      <c r="R73" s="155" t="s">
        <v>83</v>
      </c>
      <c r="S73" s="155" t="s">
        <v>83</v>
      </c>
      <c r="T73" s="155" t="s">
        <v>83</v>
      </c>
      <c r="U73" s="155"/>
      <c r="V73" s="155" t="s">
        <v>109</v>
      </c>
      <c r="W73" s="155" t="s">
        <v>575</v>
      </c>
      <c r="X73" s="155" t="s">
        <v>83</v>
      </c>
      <c r="Y73" s="155" t="s">
        <v>83</v>
      </c>
      <c r="Z73" s="155" t="s">
        <v>83</v>
      </c>
      <c r="AA73" s="155" t="s">
        <v>83</v>
      </c>
      <c r="AB73" s="155" t="s">
        <v>83</v>
      </c>
      <c r="AC73" s="155" t="s">
        <v>83</v>
      </c>
    </row>
    <row r="74" spans="1:29">
      <c r="A74" s="59" t="str">
        <f t="shared" si="1"/>
        <v>48</v>
      </c>
      <c r="B74" s="19">
        <v>72</v>
      </c>
      <c r="C74" s="19" t="s">
        <v>955</v>
      </c>
      <c r="D74" s="60"/>
      <c r="H74" s="155" t="s">
        <v>495</v>
      </c>
      <c r="I74" s="155" t="s">
        <v>203</v>
      </c>
      <c r="J74" s="155" t="s">
        <v>591</v>
      </c>
      <c r="K74" s="155" t="s">
        <v>449</v>
      </c>
      <c r="L74" s="155" t="s">
        <v>83</v>
      </c>
      <c r="M74" s="155" t="s">
        <v>83</v>
      </c>
      <c r="N74" s="155" t="s">
        <v>83</v>
      </c>
      <c r="O74" s="155" t="s">
        <v>83</v>
      </c>
      <c r="P74" s="155" t="s">
        <v>83</v>
      </c>
      <c r="Q74" s="155" t="s">
        <v>83</v>
      </c>
      <c r="R74" s="155" t="s">
        <v>83</v>
      </c>
      <c r="S74" s="155" t="s">
        <v>83</v>
      </c>
      <c r="T74" s="155" t="s">
        <v>83</v>
      </c>
      <c r="U74" s="155"/>
      <c r="V74" s="155" t="s">
        <v>445</v>
      </c>
      <c r="W74" s="155" t="s">
        <v>451</v>
      </c>
      <c r="X74" s="155" t="s">
        <v>460</v>
      </c>
      <c r="Y74" s="155" t="s">
        <v>83</v>
      </c>
      <c r="Z74" s="155" t="s">
        <v>83</v>
      </c>
      <c r="AA74" s="155" t="s">
        <v>83</v>
      </c>
      <c r="AB74" s="155" t="s">
        <v>83</v>
      </c>
      <c r="AC74" s="155" t="s">
        <v>83</v>
      </c>
    </row>
    <row r="75" spans="1:29">
      <c r="A75" s="59" t="str">
        <f t="shared" si="1"/>
        <v>49</v>
      </c>
      <c r="B75" s="19">
        <v>73</v>
      </c>
      <c r="C75" s="19" t="s">
        <v>815</v>
      </c>
      <c r="D75" s="60"/>
      <c r="H75" s="155" t="s">
        <v>495</v>
      </c>
      <c r="I75" s="155" t="s">
        <v>495</v>
      </c>
      <c r="J75" s="155" t="s">
        <v>229</v>
      </c>
      <c r="K75" s="155" t="s">
        <v>83</v>
      </c>
      <c r="L75" s="155" t="s">
        <v>83</v>
      </c>
      <c r="M75" s="155" t="s">
        <v>83</v>
      </c>
      <c r="N75" s="155" t="s">
        <v>83</v>
      </c>
      <c r="O75" s="155" t="s">
        <v>83</v>
      </c>
      <c r="P75" s="155" t="s">
        <v>83</v>
      </c>
      <c r="Q75" s="155" t="s">
        <v>83</v>
      </c>
      <c r="R75" s="155" t="s">
        <v>83</v>
      </c>
      <c r="S75" s="155" t="s">
        <v>83</v>
      </c>
      <c r="T75" s="155" t="s">
        <v>83</v>
      </c>
      <c r="U75" s="155"/>
      <c r="V75" s="155" t="s">
        <v>515</v>
      </c>
      <c r="W75" s="155" t="s">
        <v>345</v>
      </c>
      <c r="X75" s="155" t="s">
        <v>389</v>
      </c>
      <c r="Y75" s="155" t="s">
        <v>110</v>
      </c>
      <c r="Z75" s="155" t="s">
        <v>550</v>
      </c>
      <c r="AA75" s="155" t="s">
        <v>333</v>
      </c>
      <c r="AB75" s="155" t="s">
        <v>83</v>
      </c>
      <c r="AC75" s="155" t="s">
        <v>83</v>
      </c>
    </row>
    <row r="76" spans="1:29">
      <c r="A76" s="59" t="str">
        <f t="shared" si="1"/>
        <v>4A</v>
      </c>
      <c r="B76" s="19">
        <v>74</v>
      </c>
      <c r="C76" s="19" t="s">
        <v>818</v>
      </c>
      <c r="D76" s="60"/>
      <c r="H76" s="155" t="s">
        <v>10</v>
      </c>
      <c r="I76" s="155" t="s">
        <v>594</v>
      </c>
      <c r="J76" s="155" t="s">
        <v>517</v>
      </c>
      <c r="K76" s="155" t="s">
        <v>83</v>
      </c>
      <c r="L76" s="155" t="s">
        <v>83</v>
      </c>
      <c r="M76" s="155" t="s">
        <v>83</v>
      </c>
      <c r="N76" s="155" t="s">
        <v>83</v>
      </c>
      <c r="O76" s="155" t="s">
        <v>83</v>
      </c>
      <c r="P76" s="155" t="s">
        <v>83</v>
      </c>
      <c r="Q76" s="155" t="s">
        <v>83</v>
      </c>
      <c r="R76" s="155" t="s">
        <v>83</v>
      </c>
      <c r="S76" s="155" t="s">
        <v>83</v>
      </c>
      <c r="T76" s="155" t="s">
        <v>83</v>
      </c>
      <c r="U76" s="155"/>
      <c r="V76" s="155" t="s">
        <v>503</v>
      </c>
      <c r="W76" s="155" t="s">
        <v>596</v>
      </c>
      <c r="X76" s="155" t="s">
        <v>454</v>
      </c>
      <c r="Y76" s="155" t="s">
        <v>490</v>
      </c>
      <c r="Z76" s="155" t="s">
        <v>83</v>
      </c>
      <c r="AA76" s="155" t="s">
        <v>83</v>
      </c>
      <c r="AB76" s="155" t="s">
        <v>83</v>
      </c>
      <c r="AC76" s="155" t="s">
        <v>83</v>
      </c>
    </row>
    <row r="77" spans="1:29">
      <c r="A77" s="59" t="str">
        <f t="shared" si="1"/>
        <v>4B</v>
      </c>
      <c r="B77" s="19">
        <v>75</v>
      </c>
      <c r="C77" s="19" t="s">
        <v>982</v>
      </c>
      <c r="D77" s="60"/>
      <c r="H77" s="155" t="s">
        <v>514</v>
      </c>
      <c r="I77" s="155" t="s">
        <v>514</v>
      </c>
      <c r="J77" s="155" t="s">
        <v>560</v>
      </c>
      <c r="K77" s="155" t="s">
        <v>477</v>
      </c>
      <c r="L77" s="155" t="s">
        <v>83</v>
      </c>
      <c r="M77" s="155" t="s">
        <v>83</v>
      </c>
      <c r="N77" s="155" t="s">
        <v>83</v>
      </c>
      <c r="O77" s="155" t="s">
        <v>83</v>
      </c>
      <c r="P77" s="155" t="s">
        <v>83</v>
      </c>
      <c r="Q77" s="155" t="s">
        <v>83</v>
      </c>
      <c r="R77" s="155" t="s">
        <v>83</v>
      </c>
      <c r="S77" s="155" t="s">
        <v>83</v>
      </c>
      <c r="T77" s="155" t="s">
        <v>83</v>
      </c>
      <c r="U77" s="155"/>
      <c r="V77" s="155" t="s">
        <v>588</v>
      </c>
      <c r="W77" s="155" t="s">
        <v>584</v>
      </c>
      <c r="X77" s="155" t="s">
        <v>592</v>
      </c>
      <c r="Y77" s="155" t="s">
        <v>593</v>
      </c>
      <c r="Z77" s="155" t="s">
        <v>562</v>
      </c>
      <c r="AA77" s="155" t="s">
        <v>83</v>
      </c>
      <c r="AB77" s="155" t="s">
        <v>83</v>
      </c>
      <c r="AC77" s="155" t="s">
        <v>83</v>
      </c>
    </row>
    <row r="78" spans="1:29">
      <c r="A78" s="59" t="str">
        <f t="shared" si="1"/>
        <v>4C</v>
      </c>
      <c r="B78" s="19">
        <v>76</v>
      </c>
      <c r="C78" s="19" t="s">
        <v>778</v>
      </c>
      <c r="D78" s="60"/>
      <c r="H78" s="155" t="s">
        <v>514</v>
      </c>
      <c r="I78" s="155" t="s">
        <v>478</v>
      </c>
      <c r="J78" s="155" t="s">
        <v>543</v>
      </c>
      <c r="K78" s="155" t="s">
        <v>555</v>
      </c>
      <c r="L78" s="155" t="s">
        <v>83</v>
      </c>
      <c r="M78" s="155" t="s">
        <v>83</v>
      </c>
      <c r="N78" s="155" t="s">
        <v>83</v>
      </c>
      <c r="O78" s="155" t="s">
        <v>83</v>
      </c>
      <c r="P78" s="155" t="s">
        <v>83</v>
      </c>
      <c r="Q78" s="155" t="s">
        <v>83</v>
      </c>
      <c r="R78" s="155" t="s">
        <v>83</v>
      </c>
      <c r="S78" s="155" t="s">
        <v>83</v>
      </c>
      <c r="T78" s="155" t="s">
        <v>83</v>
      </c>
      <c r="U78" s="155"/>
      <c r="V78" s="155" t="s">
        <v>462</v>
      </c>
      <c r="W78" s="155" t="s">
        <v>300</v>
      </c>
      <c r="X78" s="155" t="s">
        <v>569</v>
      </c>
      <c r="Y78" s="155" t="s">
        <v>381</v>
      </c>
      <c r="Z78" s="155" t="s">
        <v>610</v>
      </c>
      <c r="AA78" s="155" t="s">
        <v>437</v>
      </c>
      <c r="AB78" s="155" t="s">
        <v>501</v>
      </c>
      <c r="AC78" s="155" t="s">
        <v>589</v>
      </c>
    </row>
    <row r="79" spans="1:29">
      <c r="A79" s="59" t="str">
        <f t="shared" si="1"/>
        <v>4D</v>
      </c>
      <c r="B79" s="19">
        <v>77</v>
      </c>
      <c r="C79" s="19" t="s">
        <v>756</v>
      </c>
      <c r="D79" s="60"/>
      <c r="H79" s="155" t="s">
        <v>10</v>
      </c>
      <c r="I79" s="155" t="s">
        <v>494</v>
      </c>
      <c r="J79" s="155" t="s">
        <v>580</v>
      </c>
      <c r="K79" s="155" t="s">
        <v>83</v>
      </c>
      <c r="L79" s="155" t="s">
        <v>83</v>
      </c>
      <c r="M79" s="155" t="s">
        <v>83</v>
      </c>
      <c r="N79" s="155" t="s">
        <v>83</v>
      </c>
      <c r="O79" s="155" t="s">
        <v>83</v>
      </c>
      <c r="P79" s="155" t="s">
        <v>83</v>
      </c>
      <c r="Q79" s="155" t="s">
        <v>83</v>
      </c>
      <c r="R79" s="155" t="s">
        <v>83</v>
      </c>
      <c r="S79" s="155" t="s">
        <v>83</v>
      </c>
      <c r="T79" s="155" t="s">
        <v>83</v>
      </c>
      <c r="U79" s="155"/>
      <c r="V79" s="155" t="s">
        <v>313</v>
      </c>
      <c r="W79" s="155" t="s">
        <v>444</v>
      </c>
      <c r="X79" s="155" t="s">
        <v>325</v>
      </c>
      <c r="Y79" s="155" t="s">
        <v>321</v>
      </c>
      <c r="Z79" s="155" t="s">
        <v>516</v>
      </c>
      <c r="AA79" s="155" t="s">
        <v>533</v>
      </c>
      <c r="AB79" s="155" t="s">
        <v>567</v>
      </c>
      <c r="AC79" s="155" t="s">
        <v>83</v>
      </c>
    </row>
    <row r="80" spans="1:29">
      <c r="A80" s="59" t="str">
        <f t="shared" si="1"/>
        <v>4E</v>
      </c>
      <c r="B80" s="19">
        <v>78</v>
      </c>
      <c r="C80" s="19" t="s">
        <v>911</v>
      </c>
      <c r="D80" s="60"/>
      <c r="H80" s="155" t="s">
        <v>507</v>
      </c>
      <c r="I80" s="155" t="s">
        <v>507</v>
      </c>
      <c r="J80" s="155" t="s">
        <v>439</v>
      </c>
      <c r="K80" s="155" t="s">
        <v>572</v>
      </c>
      <c r="L80" s="155" t="s">
        <v>83</v>
      </c>
      <c r="M80" s="155" t="s">
        <v>83</v>
      </c>
      <c r="N80" s="155" t="s">
        <v>83</v>
      </c>
      <c r="O80" s="155" t="s">
        <v>83</v>
      </c>
      <c r="P80" s="155" t="s">
        <v>83</v>
      </c>
      <c r="Q80" s="155" t="s">
        <v>83</v>
      </c>
      <c r="R80" s="155" t="s">
        <v>83</v>
      </c>
      <c r="S80" s="155" t="s">
        <v>83</v>
      </c>
      <c r="T80" s="155" t="s">
        <v>83</v>
      </c>
      <c r="U80" s="155"/>
      <c r="V80" s="155" t="s">
        <v>467</v>
      </c>
      <c r="W80" s="155" t="s">
        <v>522</v>
      </c>
      <c r="X80" s="155" t="s">
        <v>397</v>
      </c>
      <c r="Y80" s="155" t="s">
        <v>587</v>
      </c>
      <c r="Z80" s="155" t="s">
        <v>97</v>
      </c>
      <c r="AA80" s="155" t="s">
        <v>510</v>
      </c>
      <c r="AB80" s="155" t="s">
        <v>86</v>
      </c>
      <c r="AC80" s="155" t="s">
        <v>446</v>
      </c>
    </row>
    <row r="81" spans="1:29">
      <c r="A81" s="59" t="str">
        <f t="shared" si="1"/>
        <v>4F</v>
      </c>
      <c r="B81" s="19">
        <v>79</v>
      </c>
      <c r="C81" s="19" t="s">
        <v>813</v>
      </c>
      <c r="D81" s="60"/>
      <c r="H81" s="155" t="s">
        <v>10</v>
      </c>
      <c r="I81" s="155" t="s">
        <v>255</v>
      </c>
      <c r="J81" s="155" t="s">
        <v>496</v>
      </c>
      <c r="K81" s="155" t="s">
        <v>401</v>
      </c>
      <c r="L81" s="155" t="s">
        <v>538</v>
      </c>
      <c r="M81" s="155" t="s">
        <v>83</v>
      </c>
      <c r="N81" s="155" t="s">
        <v>83</v>
      </c>
      <c r="O81" s="155" t="s">
        <v>83</v>
      </c>
      <c r="P81" s="155" t="s">
        <v>83</v>
      </c>
      <c r="Q81" s="155" t="s">
        <v>83</v>
      </c>
      <c r="R81" s="155" t="s">
        <v>83</v>
      </c>
      <c r="S81" s="155" t="s">
        <v>83</v>
      </c>
      <c r="T81" s="155" t="s">
        <v>83</v>
      </c>
      <c r="U81" s="155"/>
      <c r="V81" s="155" t="s">
        <v>583</v>
      </c>
      <c r="W81" s="155" t="s">
        <v>601</v>
      </c>
      <c r="X81" s="155" t="s">
        <v>568</v>
      </c>
      <c r="Y81" s="155" t="s">
        <v>537</v>
      </c>
      <c r="Z81" s="155" t="s">
        <v>259</v>
      </c>
      <c r="AA81" s="155" t="s">
        <v>405</v>
      </c>
      <c r="AB81" s="155" t="s">
        <v>574</v>
      </c>
      <c r="AC81" s="155" t="s">
        <v>413</v>
      </c>
    </row>
    <row r="82" spans="1:29">
      <c r="A82" s="59" t="str">
        <f t="shared" si="1"/>
        <v>50</v>
      </c>
      <c r="B82" s="19">
        <v>80</v>
      </c>
      <c r="C82" s="19" t="s">
        <v>972</v>
      </c>
      <c r="D82" s="60"/>
      <c r="H82" s="155" t="s">
        <v>10</v>
      </c>
      <c r="I82" s="155" t="s">
        <v>597</v>
      </c>
      <c r="J82" s="155" t="s">
        <v>546</v>
      </c>
      <c r="K82" s="155" t="s">
        <v>523</v>
      </c>
      <c r="L82" s="155" t="s">
        <v>482</v>
      </c>
      <c r="M82" s="155" t="s">
        <v>505</v>
      </c>
      <c r="N82" s="155" t="s">
        <v>88</v>
      </c>
      <c r="O82" s="155" t="s">
        <v>83</v>
      </c>
      <c r="P82" s="155" t="s">
        <v>83</v>
      </c>
      <c r="Q82" s="155" t="s">
        <v>83</v>
      </c>
      <c r="R82" s="155" t="s">
        <v>83</v>
      </c>
      <c r="S82" s="155" t="s">
        <v>83</v>
      </c>
      <c r="T82" s="155" t="s">
        <v>83</v>
      </c>
      <c r="U82" s="155"/>
      <c r="V82" s="155" t="s">
        <v>518</v>
      </c>
      <c r="W82" s="155" t="s">
        <v>465</v>
      </c>
      <c r="X82" s="155" t="s">
        <v>469</v>
      </c>
      <c r="Y82" s="155" t="s">
        <v>526</v>
      </c>
      <c r="Z82" s="155" t="s">
        <v>486</v>
      </c>
      <c r="AA82" s="155" t="s">
        <v>565</v>
      </c>
      <c r="AB82" s="155" t="s">
        <v>447</v>
      </c>
      <c r="AC82" s="155" t="s">
        <v>578</v>
      </c>
    </row>
    <row r="83" spans="1:29">
      <c r="A83" s="59" t="str">
        <f t="shared" si="1"/>
        <v>51</v>
      </c>
      <c r="B83" s="19">
        <v>81</v>
      </c>
      <c r="C83" s="19" t="s">
        <v>849</v>
      </c>
      <c r="D83" s="60"/>
      <c r="H83" s="155" t="s">
        <v>459</v>
      </c>
      <c r="I83" s="155" t="s">
        <v>459</v>
      </c>
      <c r="J83" s="155" t="s">
        <v>542</v>
      </c>
      <c r="K83" s="155" t="s">
        <v>539</v>
      </c>
      <c r="L83" s="155" t="s">
        <v>453</v>
      </c>
      <c r="M83" s="155" t="s">
        <v>83</v>
      </c>
      <c r="N83" s="155" t="s">
        <v>83</v>
      </c>
      <c r="O83" s="155" t="s">
        <v>83</v>
      </c>
      <c r="P83" s="155" t="s">
        <v>83</v>
      </c>
      <c r="Q83" s="155" t="s">
        <v>83</v>
      </c>
      <c r="R83" s="155" t="s">
        <v>83</v>
      </c>
      <c r="S83" s="155" t="s">
        <v>83</v>
      </c>
      <c r="T83" s="155" t="s">
        <v>83</v>
      </c>
      <c r="U83" s="155"/>
      <c r="V83" s="155" t="s">
        <v>529</v>
      </c>
      <c r="W83" s="155" t="s">
        <v>442</v>
      </c>
      <c r="X83" s="155" t="s">
        <v>470</v>
      </c>
      <c r="Y83" s="155" t="s">
        <v>479</v>
      </c>
      <c r="Z83" s="155" t="s">
        <v>498</v>
      </c>
      <c r="AA83" s="155" t="s">
        <v>549</v>
      </c>
      <c r="AB83" s="155" t="s">
        <v>126</v>
      </c>
      <c r="AC83" s="155" t="s">
        <v>458</v>
      </c>
    </row>
    <row r="84" spans="1:29">
      <c r="A84" s="59" t="str">
        <f t="shared" si="1"/>
        <v>52</v>
      </c>
      <c r="B84" s="19">
        <v>82</v>
      </c>
      <c r="C84" s="19" t="s">
        <v>800</v>
      </c>
      <c r="D84" s="60"/>
      <c r="H84" s="155" t="s">
        <v>473</v>
      </c>
      <c r="I84" s="155" t="s">
        <v>473</v>
      </c>
      <c r="J84" s="155" t="s">
        <v>540</v>
      </c>
      <c r="K84" s="155" t="s">
        <v>499</v>
      </c>
      <c r="L84" s="155" t="s">
        <v>440</v>
      </c>
      <c r="M84" s="155" t="s">
        <v>83</v>
      </c>
      <c r="N84" s="155" t="s">
        <v>83</v>
      </c>
      <c r="O84" s="155" t="s">
        <v>83</v>
      </c>
      <c r="P84" s="155" t="s">
        <v>83</v>
      </c>
      <c r="Q84" s="155" t="s">
        <v>83</v>
      </c>
      <c r="R84" s="155" t="s">
        <v>83</v>
      </c>
      <c r="S84" s="155" t="s">
        <v>83</v>
      </c>
      <c r="T84" s="155" t="s">
        <v>83</v>
      </c>
      <c r="U84" s="155"/>
      <c r="V84" s="155" t="s">
        <v>361</v>
      </c>
      <c r="W84" s="155" t="s">
        <v>530</v>
      </c>
      <c r="X84" s="155" t="s">
        <v>557</v>
      </c>
      <c r="Y84" s="155" t="s">
        <v>114</v>
      </c>
      <c r="Z84" s="155" t="s">
        <v>472</v>
      </c>
      <c r="AA84" s="155" t="s">
        <v>129</v>
      </c>
      <c r="AB84" s="155" t="s">
        <v>341</v>
      </c>
      <c r="AC84" s="155" t="s">
        <v>500</v>
      </c>
    </row>
    <row r="85" spans="1:29">
      <c r="A85" s="59" t="str">
        <f t="shared" si="1"/>
        <v>53</v>
      </c>
      <c r="B85" s="19">
        <v>83</v>
      </c>
      <c r="C85" s="19" t="s">
        <v>789</v>
      </c>
      <c r="D85" s="60"/>
      <c r="H85" s="155" t="s">
        <v>525</v>
      </c>
      <c r="I85" s="155" t="s">
        <v>525</v>
      </c>
      <c r="J85" s="155" t="s">
        <v>520</v>
      </c>
      <c r="K85" s="155" t="s">
        <v>485</v>
      </c>
      <c r="L85" s="155" t="s">
        <v>83</v>
      </c>
      <c r="M85" s="155" t="s">
        <v>83</v>
      </c>
      <c r="N85" s="155" t="s">
        <v>83</v>
      </c>
      <c r="O85" s="155" t="s">
        <v>83</v>
      </c>
      <c r="P85" s="155" t="s">
        <v>83</v>
      </c>
      <c r="Q85" s="155" t="s">
        <v>83</v>
      </c>
      <c r="R85" s="155" t="s">
        <v>83</v>
      </c>
      <c r="S85" s="155" t="s">
        <v>83</v>
      </c>
      <c r="T85" s="155" t="s">
        <v>83</v>
      </c>
      <c r="U85" s="155"/>
      <c r="V85" s="155" t="s">
        <v>89</v>
      </c>
      <c r="W85" s="155" t="s">
        <v>585</v>
      </c>
      <c r="X85" s="155" t="s">
        <v>349</v>
      </c>
      <c r="Y85" s="155" t="s">
        <v>464</v>
      </c>
      <c r="Z85" s="155" t="s">
        <v>608</v>
      </c>
      <c r="AA85" s="155" t="s">
        <v>83</v>
      </c>
      <c r="AB85" s="155" t="s">
        <v>83</v>
      </c>
      <c r="AC85" s="155" t="s">
        <v>83</v>
      </c>
    </row>
    <row r="86" spans="1:29">
      <c r="A86" s="59" t="str">
        <f t="shared" si="1"/>
        <v>54</v>
      </c>
      <c r="B86" s="19">
        <v>84</v>
      </c>
      <c r="C86" s="19" t="s">
        <v>983</v>
      </c>
      <c r="D86" s="60"/>
      <c r="H86" s="155" t="s">
        <v>10</v>
      </c>
      <c r="I86" s="155" t="s">
        <v>556</v>
      </c>
      <c r="J86" s="155" t="s">
        <v>438</v>
      </c>
      <c r="K86" s="155" t="s">
        <v>83</v>
      </c>
      <c r="L86" s="155" t="s">
        <v>83</v>
      </c>
      <c r="M86" s="155" t="s">
        <v>83</v>
      </c>
      <c r="N86" s="155" t="s">
        <v>83</v>
      </c>
      <c r="O86" s="155" t="s">
        <v>83</v>
      </c>
      <c r="P86" s="155" t="s">
        <v>83</v>
      </c>
      <c r="Q86" s="155" t="s">
        <v>83</v>
      </c>
      <c r="R86" s="155" t="s">
        <v>83</v>
      </c>
      <c r="S86" s="155" t="s">
        <v>83</v>
      </c>
      <c r="T86" s="155" t="s">
        <v>83</v>
      </c>
      <c r="U86" s="155"/>
      <c r="V86" s="155" t="s">
        <v>605</v>
      </c>
      <c r="W86" s="155" t="s">
        <v>83</v>
      </c>
      <c r="X86" s="155" t="s">
        <v>83</v>
      </c>
      <c r="Y86" s="155" t="s">
        <v>83</v>
      </c>
      <c r="Z86" s="155" t="s">
        <v>83</v>
      </c>
      <c r="AA86" s="155" t="s">
        <v>83</v>
      </c>
      <c r="AB86" s="155" t="s">
        <v>83</v>
      </c>
      <c r="AC86" s="155" t="s">
        <v>83</v>
      </c>
    </row>
    <row r="87" spans="1:29">
      <c r="A87" s="59" t="str">
        <f t="shared" si="1"/>
        <v>55</v>
      </c>
      <c r="B87" s="19">
        <v>85</v>
      </c>
      <c r="C87" s="19" t="s">
        <v>954</v>
      </c>
      <c r="D87" s="60"/>
      <c r="H87" s="155" t="s">
        <v>493</v>
      </c>
      <c r="I87" s="155" t="s">
        <v>545</v>
      </c>
      <c r="J87" s="155" t="s">
        <v>553</v>
      </c>
      <c r="K87" s="155" t="s">
        <v>452</v>
      </c>
      <c r="L87" s="155" t="s">
        <v>83</v>
      </c>
      <c r="M87" s="155" t="s">
        <v>83</v>
      </c>
      <c r="N87" s="155" t="s">
        <v>83</v>
      </c>
      <c r="O87" s="155" t="s">
        <v>83</v>
      </c>
      <c r="P87" s="155" t="s">
        <v>83</v>
      </c>
      <c r="Q87" s="155" t="s">
        <v>83</v>
      </c>
      <c r="R87" s="155" t="s">
        <v>83</v>
      </c>
      <c r="S87" s="155" t="s">
        <v>83</v>
      </c>
      <c r="T87" s="155" t="s">
        <v>83</v>
      </c>
      <c r="U87" s="155"/>
      <c r="V87" s="155" t="s">
        <v>603</v>
      </c>
      <c r="W87" s="155" t="s">
        <v>595</v>
      </c>
      <c r="X87" s="155" t="s">
        <v>107</v>
      </c>
      <c r="Y87" s="155" t="s">
        <v>511</v>
      </c>
      <c r="Z87" s="155" t="s">
        <v>83</v>
      </c>
      <c r="AA87" s="155" t="s">
        <v>83</v>
      </c>
      <c r="AB87" s="155" t="s">
        <v>83</v>
      </c>
      <c r="AC87" s="155" t="s">
        <v>83</v>
      </c>
    </row>
    <row r="88" spans="1:29">
      <c r="A88" s="59" t="str">
        <f t="shared" si="1"/>
        <v>56</v>
      </c>
      <c r="B88" s="19">
        <v>86</v>
      </c>
      <c r="C88" s="19" t="s">
        <v>872</v>
      </c>
      <c r="D88" s="60"/>
      <c r="H88" s="155" t="s">
        <v>177</v>
      </c>
      <c r="I88" s="155" t="s">
        <v>177</v>
      </c>
      <c r="J88" s="155" t="s">
        <v>611</v>
      </c>
      <c r="K88" s="155" t="s">
        <v>463</v>
      </c>
      <c r="L88" s="155" t="s">
        <v>461</v>
      </c>
      <c r="M88" s="155" t="s">
        <v>83</v>
      </c>
      <c r="N88" s="155" t="s">
        <v>83</v>
      </c>
      <c r="O88" s="155" t="s">
        <v>83</v>
      </c>
      <c r="P88" s="155" t="s">
        <v>83</v>
      </c>
      <c r="Q88" s="155" t="s">
        <v>83</v>
      </c>
      <c r="R88" s="155" t="s">
        <v>83</v>
      </c>
      <c r="S88" s="155" t="s">
        <v>83</v>
      </c>
      <c r="T88" s="155" t="s">
        <v>83</v>
      </c>
      <c r="U88" s="155"/>
      <c r="V88" s="155" t="s">
        <v>123</v>
      </c>
      <c r="W88" s="155" t="s">
        <v>474</v>
      </c>
      <c r="X88" s="155" t="s">
        <v>93</v>
      </c>
      <c r="Y88" s="155" t="s">
        <v>483</v>
      </c>
      <c r="Z88" s="155" t="s">
        <v>489</v>
      </c>
      <c r="AA88" s="155" t="s">
        <v>329</v>
      </c>
      <c r="AB88" s="155" t="s">
        <v>564</v>
      </c>
      <c r="AC88" s="155" t="s">
        <v>100</v>
      </c>
    </row>
    <row r="89" spans="1:29">
      <c r="A89" s="59" t="str">
        <f t="shared" si="1"/>
        <v>57</v>
      </c>
      <c r="B89" s="19">
        <v>87</v>
      </c>
      <c r="C89" s="19" t="s">
        <v>904</v>
      </c>
      <c r="D89" s="60"/>
      <c r="H89" s="155" t="s">
        <v>152</v>
      </c>
      <c r="I89" s="155" t="s">
        <v>152</v>
      </c>
      <c r="J89" s="155" t="s">
        <v>544</v>
      </c>
      <c r="K89" s="155" t="s">
        <v>604</v>
      </c>
      <c r="L89" s="155" t="s">
        <v>83</v>
      </c>
      <c r="M89" s="155" t="s">
        <v>83</v>
      </c>
      <c r="N89" s="155" t="s">
        <v>83</v>
      </c>
      <c r="O89" s="155" t="s">
        <v>83</v>
      </c>
      <c r="P89" s="155" t="s">
        <v>83</v>
      </c>
      <c r="Q89" s="155" t="s">
        <v>83</v>
      </c>
      <c r="R89" s="155" t="s">
        <v>83</v>
      </c>
      <c r="S89" s="155" t="s">
        <v>83</v>
      </c>
      <c r="T89" s="155" t="s">
        <v>83</v>
      </c>
      <c r="U89" s="155"/>
      <c r="V89" s="155" t="s">
        <v>570</v>
      </c>
      <c r="W89" s="155" t="s">
        <v>547</v>
      </c>
      <c r="X89" s="155" t="s">
        <v>94</v>
      </c>
      <c r="Y89" s="155" t="s">
        <v>571</v>
      </c>
      <c r="Z89" s="155" t="s">
        <v>579</v>
      </c>
      <c r="AA89" s="155" t="s">
        <v>519</v>
      </c>
      <c r="AB89" s="155" t="s">
        <v>566</v>
      </c>
      <c r="AC89" s="155" t="s">
        <v>83</v>
      </c>
    </row>
    <row r="90" spans="1:29">
      <c r="A90" s="59" t="str">
        <f t="shared" si="1"/>
        <v>58</v>
      </c>
      <c r="B90" s="19">
        <v>88</v>
      </c>
      <c r="C90" s="19" t="s">
        <v>881</v>
      </c>
      <c r="D90" s="60"/>
      <c r="H90" s="155" t="s">
        <v>493</v>
      </c>
      <c r="I90" s="155" t="s">
        <v>493</v>
      </c>
      <c r="J90" s="155" t="s">
        <v>181</v>
      </c>
      <c r="K90" s="155" t="s">
        <v>457</v>
      </c>
      <c r="L90" s="155" t="s">
        <v>83</v>
      </c>
      <c r="M90" s="155" t="s">
        <v>83</v>
      </c>
      <c r="N90" s="155" t="s">
        <v>83</v>
      </c>
      <c r="O90" s="155" t="s">
        <v>83</v>
      </c>
      <c r="P90" s="155" t="s">
        <v>83</v>
      </c>
      <c r="Q90" s="155" t="s">
        <v>83</v>
      </c>
      <c r="R90" s="155" t="s">
        <v>83</v>
      </c>
      <c r="S90" s="155" t="s">
        <v>83</v>
      </c>
      <c r="T90" s="155" t="s">
        <v>83</v>
      </c>
      <c r="U90" s="155"/>
      <c r="V90" s="155" t="s">
        <v>475</v>
      </c>
      <c r="W90" s="155" t="s">
        <v>531</v>
      </c>
      <c r="X90" s="155" t="s">
        <v>606</v>
      </c>
      <c r="Y90" s="155" t="s">
        <v>598</v>
      </c>
      <c r="Z90" s="155" t="s">
        <v>90</v>
      </c>
      <c r="AA90" s="155" t="s">
        <v>521</v>
      </c>
      <c r="AB90" s="155" t="s">
        <v>509</v>
      </c>
      <c r="AC90" s="155" t="s">
        <v>83</v>
      </c>
    </row>
    <row r="91" spans="1:29">
      <c r="A91" s="59" t="str">
        <f t="shared" si="1"/>
        <v>59</v>
      </c>
      <c r="B91" s="19">
        <v>89</v>
      </c>
      <c r="C91" s="19" t="s">
        <v>846</v>
      </c>
      <c r="D91" s="60"/>
      <c r="H91" s="155" t="s">
        <v>10</v>
      </c>
      <c r="I91" s="155" t="s">
        <v>576</v>
      </c>
      <c r="J91" s="155" t="s">
        <v>85</v>
      </c>
      <c r="K91" s="155" t="s">
        <v>83</v>
      </c>
      <c r="L91" s="155" t="s">
        <v>83</v>
      </c>
      <c r="M91" s="155" t="s">
        <v>83</v>
      </c>
      <c r="N91" s="155" t="s">
        <v>83</v>
      </c>
      <c r="O91" s="155" t="s">
        <v>83</v>
      </c>
      <c r="P91" s="155" t="s">
        <v>83</v>
      </c>
      <c r="Q91" s="155" t="s">
        <v>83</v>
      </c>
      <c r="R91" s="155" t="s">
        <v>83</v>
      </c>
      <c r="S91" s="155" t="s">
        <v>83</v>
      </c>
      <c r="T91" s="155" t="s">
        <v>83</v>
      </c>
      <c r="U91" s="155"/>
      <c r="V91" s="155" t="s">
        <v>541</v>
      </c>
      <c r="W91" s="155" t="s">
        <v>83</v>
      </c>
      <c r="X91" s="155" t="s">
        <v>83</v>
      </c>
      <c r="Y91" s="155" t="s">
        <v>83</v>
      </c>
      <c r="Z91" s="155" t="s">
        <v>83</v>
      </c>
      <c r="AA91" s="155" t="s">
        <v>83</v>
      </c>
      <c r="AB91" s="155" t="s">
        <v>83</v>
      </c>
      <c r="AC91" s="155" t="s">
        <v>83</v>
      </c>
    </row>
    <row r="92" spans="1:29">
      <c r="A92" s="59" t="str">
        <f t="shared" si="1"/>
        <v>5A</v>
      </c>
      <c r="B92" s="19">
        <v>90</v>
      </c>
      <c r="C92" s="19" t="s">
        <v>845</v>
      </c>
      <c r="D92" s="60"/>
      <c r="H92" s="155" t="s">
        <v>10</v>
      </c>
      <c r="I92" s="155" t="s">
        <v>373</v>
      </c>
      <c r="J92" s="155" t="s">
        <v>504</v>
      </c>
      <c r="K92" s="155" t="s">
        <v>83</v>
      </c>
      <c r="L92" s="155" t="s">
        <v>83</v>
      </c>
      <c r="M92" s="155" t="s">
        <v>83</v>
      </c>
      <c r="N92" s="155" t="s">
        <v>83</v>
      </c>
      <c r="O92" s="155" t="s">
        <v>83</v>
      </c>
      <c r="P92" s="155" t="s">
        <v>83</v>
      </c>
      <c r="Q92" s="155" t="s">
        <v>83</v>
      </c>
      <c r="R92" s="155" t="s">
        <v>83</v>
      </c>
      <c r="S92" s="155" t="s">
        <v>83</v>
      </c>
      <c r="T92" s="155" t="s">
        <v>83</v>
      </c>
      <c r="U92" s="155"/>
      <c r="V92" s="155" t="s">
        <v>536</v>
      </c>
      <c r="W92" s="155" t="s">
        <v>393</v>
      </c>
      <c r="X92" s="155" t="s">
        <v>128</v>
      </c>
      <c r="Y92" s="155" t="s">
        <v>83</v>
      </c>
      <c r="Z92" s="155" t="s">
        <v>83</v>
      </c>
      <c r="AA92" s="155" t="s">
        <v>83</v>
      </c>
      <c r="AB92" s="155" t="s">
        <v>83</v>
      </c>
      <c r="AC92" s="155" t="s">
        <v>83</v>
      </c>
    </row>
    <row r="93" spans="1:29">
      <c r="A93" s="59" t="str">
        <f t="shared" si="1"/>
        <v>5B</v>
      </c>
      <c r="B93" s="19">
        <v>91</v>
      </c>
      <c r="C93" s="19" t="s">
        <v>870</v>
      </c>
      <c r="D93" s="60"/>
      <c r="H93" s="155" t="s">
        <v>558</v>
      </c>
      <c r="I93" s="155" t="s">
        <v>558</v>
      </c>
      <c r="J93" s="155" t="s">
        <v>563</v>
      </c>
      <c r="K93" s="155" t="s">
        <v>456</v>
      </c>
      <c r="L93" s="155" t="s">
        <v>83</v>
      </c>
      <c r="M93" s="155" t="s">
        <v>83</v>
      </c>
      <c r="N93" s="155" t="s">
        <v>83</v>
      </c>
      <c r="O93" s="155" t="s">
        <v>83</v>
      </c>
      <c r="P93" s="155" t="s">
        <v>83</v>
      </c>
      <c r="Q93" s="155" t="s">
        <v>83</v>
      </c>
      <c r="R93" s="155" t="s">
        <v>83</v>
      </c>
      <c r="S93" s="155" t="s">
        <v>83</v>
      </c>
      <c r="T93" s="155" t="s">
        <v>83</v>
      </c>
      <c r="U93" s="155"/>
      <c r="V93" s="155" t="s">
        <v>552</v>
      </c>
      <c r="W93" s="155" t="s">
        <v>491</v>
      </c>
      <c r="X93" s="155" t="s">
        <v>96</v>
      </c>
      <c r="Y93" s="155" t="s">
        <v>108</v>
      </c>
      <c r="Z93" s="155" t="s">
        <v>365</v>
      </c>
      <c r="AA93" s="155" t="s">
        <v>83</v>
      </c>
      <c r="AB93" s="155" t="s">
        <v>83</v>
      </c>
      <c r="AC93" s="155" t="s">
        <v>83</v>
      </c>
    </row>
    <row r="94" spans="1:29">
      <c r="A94" s="59" t="str">
        <f t="shared" si="1"/>
        <v>5C</v>
      </c>
      <c r="B94" s="19">
        <v>92</v>
      </c>
      <c r="C94" s="19" t="s">
        <v>936</v>
      </c>
      <c r="D94" s="60"/>
      <c r="H94" s="155" t="s">
        <v>10</v>
      </c>
      <c r="I94" s="155" t="s">
        <v>506</v>
      </c>
      <c r="J94" s="155" t="s">
        <v>443</v>
      </c>
      <c r="K94" s="155" t="s">
        <v>83</v>
      </c>
      <c r="L94" s="155" t="s">
        <v>83</v>
      </c>
      <c r="M94" s="155" t="s">
        <v>83</v>
      </c>
      <c r="N94" s="155" t="s">
        <v>83</v>
      </c>
      <c r="O94" s="155" t="s">
        <v>83</v>
      </c>
      <c r="P94" s="155" t="s">
        <v>83</v>
      </c>
      <c r="Q94" s="155" t="s">
        <v>83</v>
      </c>
      <c r="R94" s="155" t="s">
        <v>83</v>
      </c>
      <c r="S94" s="155" t="s">
        <v>83</v>
      </c>
      <c r="T94" s="155" t="s">
        <v>83</v>
      </c>
      <c r="U94" s="155"/>
      <c r="V94" s="155" t="s">
        <v>448</v>
      </c>
      <c r="W94" s="155" t="s">
        <v>481</v>
      </c>
      <c r="X94" s="155" t="s">
        <v>609</v>
      </c>
      <c r="Y94" s="155" t="s">
        <v>377</v>
      </c>
      <c r="Z94" s="155" t="s">
        <v>83</v>
      </c>
      <c r="AA94" s="155" t="s">
        <v>83</v>
      </c>
      <c r="AB94" s="155" t="s">
        <v>83</v>
      </c>
      <c r="AC94" s="155" t="s">
        <v>83</v>
      </c>
    </row>
    <row r="95" spans="1:29">
      <c r="A95" s="59" t="str">
        <f t="shared" si="1"/>
        <v>5D</v>
      </c>
      <c r="B95" s="19">
        <v>93</v>
      </c>
      <c r="C95" s="19" t="s">
        <v>808</v>
      </c>
      <c r="D95" s="60"/>
      <c r="H95" s="155" t="s">
        <v>10</v>
      </c>
      <c r="I95" s="155" t="s">
        <v>112</v>
      </c>
      <c r="J95" s="155" t="s">
        <v>409</v>
      </c>
      <c r="K95" s="155" t="s">
        <v>83</v>
      </c>
      <c r="L95" s="155" t="s">
        <v>83</v>
      </c>
      <c r="M95" s="155" t="s">
        <v>83</v>
      </c>
      <c r="N95" s="155" t="s">
        <v>83</v>
      </c>
      <c r="O95" s="155" t="s">
        <v>83</v>
      </c>
      <c r="P95" s="155" t="s">
        <v>83</v>
      </c>
      <c r="Q95" s="155" t="s">
        <v>83</v>
      </c>
      <c r="R95" s="155" t="s">
        <v>83</v>
      </c>
      <c r="S95" s="155" t="s">
        <v>83</v>
      </c>
      <c r="T95" s="155" t="s">
        <v>83</v>
      </c>
      <c r="U95" s="155"/>
      <c r="V95" s="155" t="s">
        <v>612</v>
      </c>
      <c r="W95" s="155" t="s">
        <v>263</v>
      </c>
      <c r="X95" s="155" t="s">
        <v>528</v>
      </c>
      <c r="Y95" s="155" t="s">
        <v>83</v>
      </c>
      <c r="Z95" s="155" t="s">
        <v>83</v>
      </c>
      <c r="AA95" s="155" t="s">
        <v>83</v>
      </c>
      <c r="AB95" s="155" t="s">
        <v>83</v>
      </c>
      <c r="AC95" s="155" t="s">
        <v>83</v>
      </c>
    </row>
    <row r="96" spans="1:29">
      <c r="A96" s="59" t="str">
        <f t="shared" si="1"/>
        <v>5E</v>
      </c>
      <c r="B96" s="19">
        <v>94</v>
      </c>
      <c r="C96" s="19" t="s">
        <v>765</v>
      </c>
      <c r="D96" s="60"/>
      <c r="H96" s="155" t="s">
        <v>10</v>
      </c>
      <c r="I96" s="155" t="s">
        <v>554</v>
      </c>
      <c r="J96" s="155" t="s">
        <v>508</v>
      </c>
      <c r="K96" s="155" t="s">
        <v>83</v>
      </c>
      <c r="L96" s="155" t="s">
        <v>83</v>
      </c>
      <c r="M96" s="155" t="s">
        <v>83</v>
      </c>
      <c r="N96" s="155" t="s">
        <v>83</v>
      </c>
      <c r="O96" s="155" t="s">
        <v>83</v>
      </c>
      <c r="P96" s="155" t="s">
        <v>83</v>
      </c>
      <c r="Q96" s="155" t="s">
        <v>83</v>
      </c>
      <c r="R96" s="155" t="s">
        <v>83</v>
      </c>
      <c r="S96" s="155" t="s">
        <v>83</v>
      </c>
      <c r="T96" s="155" t="s">
        <v>83</v>
      </c>
      <c r="U96" s="155"/>
      <c r="V96" s="155" t="s">
        <v>586</v>
      </c>
      <c r="W96" s="155" t="s">
        <v>450</v>
      </c>
      <c r="X96" s="155" t="s">
        <v>513</v>
      </c>
      <c r="Y96" s="155" t="s">
        <v>476</v>
      </c>
      <c r="Z96" s="155" t="s">
        <v>484</v>
      </c>
      <c r="AA96" s="155" t="s">
        <v>83</v>
      </c>
      <c r="AB96" s="155" t="s">
        <v>83</v>
      </c>
      <c r="AC96" s="155" t="s">
        <v>83</v>
      </c>
    </row>
    <row r="97" spans="1:4">
      <c r="A97" s="59" t="str">
        <f t="shared" si="1"/>
        <v>5F</v>
      </c>
      <c r="B97" s="19">
        <v>95</v>
      </c>
      <c r="C97" s="19" t="s">
        <v>832</v>
      </c>
      <c r="D97" s="60"/>
    </row>
    <row r="98" spans="1:4">
      <c r="A98" s="59" t="str">
        <f t="shared" si="1"/>
        <v>60</v>
      </c>
      <c r="B98" s="19">
        <v>96</v>
      </c>
      <c r="C98" s="19" t="s">
        <v>891</v>
      </c>
      <c r="D98" s="60"/>
    </row>
    <row r="99" spans="1:4">
      <c r="A99" s="59" t="str">
        <f t="shared" si="1"/>
        <v>61</v>
      </c>
      <c r="B99" s="19">
        <v>97</v>
      </c>
      <c r="C99" s="19" t="s">
        <v>932</v>
      </c>
      <c r="D99" s="60"/>
    </row>
    <row r="100" spans="1:4">
      <c r="A100" s="59" t="str">
        <f t="shared" si="1"/>
        <v>62</v>
      </c>
      <c r="B100" s="19">
        <v>98</v>
      </c>
      <c r="C100" s="19" t="s">
        <v>834</v>
      </c>
      <c r="D100" s="60"/>
    </row>
    <row r="101" spans="1:4">
      <c r="A101" s="59" t="str">
        <f t="shared" si="1"/>
        <v>63</v>
      </c>
      <c r="B101" s="19">
        <v>99</v>
      </c>
      <c r="C101" s="19" t="s">
        <v>976</v>
      </c>
      <c r="D101" s="60"/>
    </row>
    <row r="102" spans="1:4">
      <c r="A102" s="59" t="str">
        <f t="shared" si="1"/>
        <v>64</v>
      </c>
      <c r="B102" s="19">
        <v>100</v>
      </c>
      <c r="C102" s="19" t="s">
        <v>877</v>
      </c>
      <c r="D102" s="60"/>
    </row>
    <row r="103" spans="1:4">
      <c r="A103" s="59" t="str">
        <f t="shared" ref="A103:A166" si="2">DEC2HEX(B103)</f>
        <v>65</v>
      </c>
      <c r="B103" s="19">
        <v>101</v>
      </c>
      <c r="C103" s="19" t="s">
        <v>758</v>
      </c>
      <c r="D103" s="60"/>
    </row>
    <row r="104" spans="1:4">
      <c r="A104" s="59" t="str">
        <f t="shared" si="2"/>
        <v>66</v>
      </c>
      <c r="B104" s="19">
        <v>102</v>
      </c>
      <c r="C104" s="19" t="s">
        <v>933</v>
      </c>
      <c r="D104" s="60"/>
    </row>
    <row r="105" spans="1:4">
      <c r="A105" s="59" t="str">
        <f t="shared" si="2"/>
        <v>67</v>
      </c>
      <c r="B105" s="19">
        <v>103</v>
      </c>
      <c r="C105" s="19" t="s">
        <v>826</v>
      </c>
      <c r="D105" s="60"/>
    </row>
    <row r="106" spans="1:4">
      <c r="A106" s="59" t="str">
        <f t="shared" si="2"/>
        <v>68</v>
      </c>
      <c r="B106" s="19">
        <v>104</v>
      </c>
      <c r="C106" s="19" t="s">
        <v>847</v>
      </c>
      <c r="D106" s="60"/>
    </row>
    <row r="107" spans="1:4">
      <c r="A107" s="59" t="str">
        <f t="shared" si="2"/>
        <v>69</v>
      </c>
      <c r="B107" s="19">
        <v>105</v>
      </c>
      <c r="C107" s="19" t="s">
        <v>822</v>
      </c>
      <c r="D107" s="60"/>
    </row>
    <row r="108" spans="1:4">
      <c r="A108" s="59" t="str">
        <f t="shared" si="2"/>
        <v>6A</v>
      </c>
      <c r="B108" s="19">
        <v>106</v>
      </c>
      <c r="C108" s="19" t="s">
        <v>893</v>
      </c>
      <c r="D108" s="60"/>
    </row>
    <row r="109" spans="1:4">
      <c r="A109" s="59" t="str">
        <f t="shared" si="2"/>
        <v>6B</v>
      </c>
      <c r="B109" s="19">
        <v>107</v>
      </c>
      <c r="C109" s="19" t="s">
        <v>923</v>
      </c>
      <c r="D109" s="60"/>
    </row>
    <row r="110" spans="1:4">
      <c r="A110" s="59" t="str">
        <f t="shared" si="2"/>
        <v>6C</v>
      </c>
      <c r="B110" s="19">
        <v>108</v>
      </c>
      <c r="C110" s="19" t="s">
        <v>984</v>
      </c>
      <c r="D110" s="60"/>
    </row>
    <row r="111" spans="1:4">
      <c r="A111" s="59" t="str">
        <f t="shared" si="2"/>
        <v>6D</v>
      </c>
      <c r="B111" s="19">
        <v>109</v>
      </c>
      <c r="C111" s="19" t="s">
        <v>830</v>
      </c>
      <c r="D111" s="60"/>
    </row>
    <row r="112" spans="1:4">
      <c r="A112" s="59" t="str">
        <f t="shared" si="2"/>
        <v>6E</v>
      </c>
      <c r="B112" s="19">
        <v>110</v>
      </c>
      <c r="C112" s="19" t="s">
        <v>871</v>
      </c>
      <c r="D112" s="60"/>
    </row>
    <row r="113" spans="1:4">
      <c r="A113" s="59" t="str">
        <f t="shared" si="2"/>
        <v>6F</v>
      </c>
      <c r="B113" s="19">
        <v>111</v>
      </c>
      <c r="C113" s="19" t="s">
        <v>797</v>
      </c>
      <c r="D113" s="60"/>
    </row>
    <row r="114" spans="1:4">
      <c r="A114" s="59" t="str">
        <f t="shared" si="2"/>
        <v>70</v>
      </c>
      <c r="B114" s="19">
        <v>112</v>
      </c>
      <c r="C114" s="19" t="s">
        <v>763</v>
      </c>
      <c r="D114" s="60"/>
    </row>
    <row r="115" spans="1:4">
      <c r="A115" s="59" t="str">
        <f t="shared" si="2"/>
        <v>71</v>
      </c>
      <c r="B115" s="19">
        <v>113</v>
      </c>
      <c r="C115" s="19" t="s">
        <v>842</v>
      </c>
      <c r="D115" s="60"/>
    </row>
    <row r="116" spans="1:4">
      <c r="A116" s="59" t="str">
        <f t="shared" si="2"/>
        <v>72</v>
      </c>
      <c r="B116" s="19">
        <v>114</v>
      </c>
      <c r="C116" s="19" t="s">
        <v>949</v>
      </c>
      <c r="D116" s="60"/>
    </row>
    <row r="117" spans="1:4">
      <c r="A117" s="59" t="str">
        <f t="shared" si="2"/>
        <v>73</v>
      </c>
      <c r="B117" s="19">
        <v>115</v>
      </c>
      <c r="C117" s="19" t="s">
        <v>844</v>
      </c>
      <c r="D117" s="60"/>
    </row>
    <row r="118" spans="1:4">
      <c r="A118" s="59" t="str">
        <f t="shared" si="2"/>
        <v>74</v>
      </c>
      <c r="B118" s="19">
        <v>116</v>
      </c>
      <c r="C118" s="19" t="s">
        <v>945</v>
      </c>
      <c r="D118" s="60"/>
    </row>
    <row r="119" spans="1:4">
      <c r="A119" s="59" t="str">
        <f t="shared" si="2"/>
        <v>75</v>
      </c>
      <c r="B119" s="19">
        <v>117</v>
      </c>
      <c r="C119" s="19" t="s">
        <v>753</v>
      </c>
      <c r="D119" s="60"/>
    </row>
    <row r="120" spans="1:4">
      <c r="A120" s="59" t="str">
        <f t="shared" si="2"/>
        <v>76</v>
      </c>
      <c r="B120" s="19">
        <v>118</v>
      </c>
      <c r="C120" s="19" t="s">
        <v>810</v>
      </c>
      <c r="D120" s="60"/>
    </row>
    <row r="121" spans="1:4">
      <c r="A121" s="59" t="str">
        <f t="shared" si="2"/>
        <v>77</v>
      </c>
      <c r="B121" s="19">
        <v>119</v>
      </c>
      <c r="C121" s="19" t="s">
        <v>773</v>
      </c>
      <c r="D121" s="60"/>
    </row>
    <row r="122" spans="1:4">
      <c r="A122" s="59" t="str">
        <f t="shared" si="2"/>
        <v>78</v>
      </c>
      <c r="B122" s="19">
        <v>120</v>
      </c>
      <c r="C122" s="19" t="s">
        <v>925</v>
      </c>
      <c r="D122" s="60"/>
    </row>
    <row r="123" spans="1:4">
      <c r="A123" s="59" t="str">
        <f t="shared" si="2"/>
        <v>79</v>
      </c>
      <c r="B123" s="19">
        <v>121</v>
      </c>
      <c r="C123" s="19" t="s">
        <v>908</v>
      </c>
      <c r="D123" s="60"/>
    </row>
    <row r="124" spans="1:4">
      <c r="A124" s="59" t="str">
        <f t="shared" si="2"/>
        <v>7A</v>
      </c>
      <c r="B124" s="19">
        <v>122</v>
      </c>
      <c r="C124" s="19" t="s">
        <v>906</v>
      </c>
      <c r="D124" s="60"/>
    </row>
    <row r="125" spans="1:4">
      <c r="A125" s="59" t="str">
        <f t="shared" si="2"/>
        <v>7B</v>
      </c>
      <c r="B125" s="19">
        <v>123</v>
      </c>
      <c r="C125" s="19" t="s">
        <v>856</v>
      </c>
      <c r="D125" s="60"/>
    </row>
    <row r="126" spans="1:4">
      <c r="A126" s="59" t="str">
        <f t="shared" si="2"/>
        <v>7C</v>
      </c>
      <c r="B126" s="19">
        <v>124</v>
      </c>
      <c r="C126" s="19" t="s">
        <v>762</v>
      </c>
      <c r="D126" s="60"/>
    </row>
    <row r="127" spans="1:4">
      <c r="A127" s="59" t="str">
        <f t="shared" si="2"/>
        <v>7D</v>
      </c>
      <c r="B127" s="19">
        <v>125</v>
      </c>
      <c r="C127" s="39" t="s">
        <v>804</v>
      </c>
      <c r="D127" s="66"/>
    </row>
    <row r="128" spans="1:4">
      <c r="A128" s="59" t="str">
        <f t="shared" si="2"/>
        <v>7E</v>
      </c>
      <c r="B128" s="19">
        <v>126</v>
      </c>
      <c r="C128" s="19" t="s">
        <v>880</v>
      </c>
      <c r="D128" s="60"/>
    </row>
    <row r="129" spans="1:4">
      <c r="A129" s="59" t="str">
        <f t="shared" si="2"/>
        <v>7F</v>
      </c>
      <c r="B129" s="19">
        <v>127</v>
      </c>
      <c r="C129" s="19" t="s">
        <v>838</v>
      </c>
      <c r="D129" s="60"/>
    </row>
    <row r="130" spans="1:4">
      <c r="A130" s="59" t="str">
        <f t="shared" si="2"/>
        <v>80</v>
      </c>
      <c r="B130" s="19">
        <v>128</v>
      </c>
      <c r="C130" s="19" t="s">
        <v>793</v>
      </c>
      <c r="D130" s="60"/>
    </row>
    <row r="131" spans="1:4">
      <c r="A131" s="59" t="str">
        <f t="shared" si="2"/>
        <v>81</v>
      </c>
      <c r="B131" s="19">
        <v>129</v>
      </c>
      <c r="C131" s="19" t="s">
        <v>973</v>
      </c>
      <c r="D131" s="60"/>
    </row>
    <row r="132" spans="1:4">
      <c r="A132" s="59" t="str">
        <f t="shared" si="2"/>
        <v>82</v>
      </c>
      <c r="B132" s="19">
        <v>130</v>
      </c>
      <c r="C132" s="19" t="s">
        <v>975</v>
      </c>
      <c r="D132" s="60"/>
    </row>
    <row r="133" spans="1:4">
      <c r="A133" s="59" t="str">
        <f t="shared" si="2"/>
        <v>83</v>
      </c>
      <c r="B133" s="19">
        <v>131</v>
      </c>
      <c r="C133" s="19" t="s">
        <v>807</v>
      </c>
      <c r="D133" s="60"/>
    </row>
    <row r="134" spans="1:4">
      <c r="A134" s="59" t="str">
        <f t="shared" si="2"/>
        <v>84</v>
      </c>
      <c r="B134" s="19">
        <v>132</v>
      </c>
      <c r="C134" s="19" t="s">
        <v>915</v>
      </c>
      <c r="D134" s="60"/>
    </row>
    <row r="135" spans="1:4">
      <c r="A135" s="59" t="str">
        <f t="shared" si="2"/>
        <v>85</v>
      </c>
      <c r="B135" s="19">
        <v>133</v>
      </c>
      <c r="C135" s="19" t="s">
        <v>811</v>
      </c>
      <c r="D135" s="60"/>
    </row>
    <row r="136" spans="1:4">
      <c r="A136" s="59" t="str">
        <f t="shared" si="2"/>
        <v>86</v>
      </c>
      <c r="B136" s="19">
        <v>134</v>
      </c>
      <c r="C136" s="19" t="s">
        <v>786</v>
      </c>
      <c r="D136" s="60"/>
    </row>
    <row r="137" spans="1:4">
      <c r="A137" s="59" t="str">
        <f t="shared" si="2"/>
        <v>87</v>
      </c>
      <c r="B137" s="19">
        <v>135</v>
      </c>
      <c r="C137" s="19" t="s">
        <v>935</v>
      </c>
      <c r="D137" s="60"/>
    </row>
    <row r="138" spans="1:4">
      <c r="A138" s="59" t="str">
        <f t="shared" si="2"/>
        <v>88</v>
      </c>
      <c r="B138" s="19">
        <v>136</v>
      </c>
      <c r="C138" s="19" t="s">
        <v>761</v>
      </c>
      <c r="D138" s="60"/>
    </row>
    <row r="139" spans="1:4">
      <c r="A139" s="59" t="str">
        <f t="shared" si="2"/>
        <v>89</v>
      </c>
      <c r="B139" s="19">
        <v>137</v>
      </c>
      <c r="C139" s="19" t="s">
        <v>837</v>
      </c>
      <c r="D139" s="60"/>
    </row>
    <row r="140" spans="1:4">
      <c r="A140" s="59" t="str">
        <f t="shared" si="2"/>
        <v>8A</v>
      </c>
      <c r="B140" s="19">
        <v>138</v>
      </c>
      <c r="C140" s="19" t="s">
        <v>951</v>
      </c>
      <c r="D140" s="60"/>
    </row>
    <row r="141" spans="1:4">
      <c r="A141" s="59" t="str">
        <f t="shared" si="2"/>
        <v>8B</v>
      </c>
      <c r="B141" s="19">
        <v>139</v>
      </c>
      <c r="C141" s="19" t="s">
        <v>986</v>
      </c>
      <c r="D141" s="60"/>
    </row>
    <row r="142" spans="1:4">
      <c r="A142" s="59" t="str">
        <f t="shared" si="2"/>
        <v>8C</v>
      </c>
      <c r="B142" s="19">
        <v>140</v>
      </c>
      <c r="C142" s="19" t="s">
        <v>946</v>
      </c>
      <c r="D142" s="60"/>
    </row>
    <row r="143" spans="1:4">
      <c r="A143" s="59" t="str">
        <f t="shared" si="2"/>
        <v>8D</v>
      </c>
      <c r="B143" s="19">
        <v>141</v>
      </c>
      <c r="C143" s="19" t="s">
        <v>774</v>
      </c>
      <c r="D143" s="60"/>
    </row>
    <row r="144" spans="1:4">
      <c r="A144" s="59" t="str">
        <f t="shared" si="2"/>
        <v>8E</v>
      </c>
      <c r="B144" s="19">
        <v>142</v>
      </c>
      <c r="C144" s="19" t="s">
        <v>950</v>
      </c>
      <c r="D144" s="60"/>
    </row>
    <row r="145" spans="1:4">
      <c r="A145" s="59" t="str">
        <f t="shared" si="2"/>
        <v>8F</v>
      </c>
      <c r="B145" s="19">
        <v>143</v>
      </c>
      <c r="C145" s="19" t="s">
        <v>755</v>
      </c>
      <c r="D145" s="60"/>
    </row>
    <row r="146" spans="1:4">
      <c r="A146" s="59" t="str">
        <f t="shared" si="2"/>
        <v>90</v>
      </c>
      <c r="B146" s="19">
        <v>144</v>
      </c>
      <c r="C146" s="19" t="s">
        <v>851</v>
      </c>
      <c r="D146" s="60"/>
    </row>
    <row r="147" spans="1:4">
      <c r="A147" s="59" t="str">
        <f t="shared" si="2"/>
        <v>91</v>
      </c>
      <c r="B147" s="19">
        <v>145</v>
      </c>
      <c r="C147" s="19" t="s">
        <v>944</v>
      </c>
      <c r="D147" s="60"/>
    </row>
    <row r="148" spans="1:4">
      <c r="A148" s="59" t="str">
        <f t="shared" si="2"/>
        <v>92</v>
      </c>
      <c r="B148" s="19">
        <v>146</v>
      </c>
      <c r="C148" s="19" t="s">
        <v>890</v>
      </c>
      <c r="D148" s="60"/>
    </row>
    <row r="149" spans="1:4">
      <c r="A149" s="59" t="str">
        <f t="shared" si="2"/>
        <v>93</v>
      </c>
      <c r="B149" s="19">
        <v>147</v>
      </c>
      <c r="C149" s="19" t="s">
        <v>901</v>
      </c>
      <c r="D149" s="60"/>
    </row>
    <row r="150" spans="1:4">
      <c r="A150" s="59" t="str">
        <f t="shared" si="2"/>
        <v>94</v>
      </c>
      <c r="B150" s="19">
        <v>148</v>
      </c>
      <c r="C150" s="19" t="s">
        <v>843</v>
      </c>
      <c r="D150" s="60"/>
    </row>
    <row r="151" spans="1:4">
      <c r="A151" s="59" t="str">
        <f t="shared" si="2"/>
        <v>95</v>
      </c>
      <c r="B151" s="19">
        <v>149</v>
      </c>
      <c r="C151" s="19" t="s">
        <v>829</v>
      </c>
      <c r="D151" s="60"/>
    </row>
    <row r="152" spans="1:4">
      <c r="A152" s="59" t="str">
        <f t="shared" si="2"/>
        <v>96</v>
      </c>
      <c r="B152" s="19">
        <v>150</v>
      </c>
      <c r="C152" s="19" t="s">
        <v>790</v>
      </c>
      <c r="D152" s="60"/>
    </row>
    <row r="153" spans="1:4">
      <c r="A153" s="59" t="str">
        <f t="shared" si="2"/>
        <v>97</v>
      </c>
      <c r="B153" s="19">
        <v>151</v>
      </c>
      <c r="C153" s="19" t="s">
        <v>860</v>
      </c>
      <c r="D153" s="60"/>
    </row>
    <row r="154" spans="1:4">
      <c r="A154" s="59" t="str">
        <f t="shared" si="2"/>
        <v>98</v>
      </c>
      <c r="B154" s="19">
        <v>152</v>
      </c>
      <c r="C154" s="19" t="s">
        <v>902</v>
      </c>
      <c r="D154" s="60"/>
    </row>
    <row r="155" spans="1:4">
      <c r="A155" s="59" t="str">
        <f t="shared" si="2"/>
        <v>99</v>
      </c>
      <c r="B155" s="19">
        <v>153</v>
      </c>
      <c r="C155" s="19" t="s">
        <v>876</v>
      </c>
      <c r="D155" s="60"/>
    </row>
    <row r="156" spans="1:4">
      <c r="A156" s="59" t="str">
        <f t="shared" si="2"/>
        <v>9A</v>
      </c>
      <c r="B156" s="19">
        <v>154</v>
      </c>
      <c r="C156" s="19" t="s">
        <v>841</v>
      </c>
      <c r="D156" s="60"/>
    </row>
    <row r="157" spans="1:4">
      <c r="A157" s="59" t="str">
        <f t="shared" si="2"/>
        <v>9B</v>
      </c>
      <c r="B157" s="19">
        <v>155</v>
      </c>
      <c r="C157" s="19" t="s">
        <v>867</v>
      </c>
      <c r="D157" s="60"/>
    </row>
    <row r="158" spans="1:4">
      <c r="A158" s="59" t="str">
        <f t="shared" si="2"/>
        <v>9C</v>
      </c>
      <c r="B158" s="19">
        <v>156</v>
      </c>
      <c r="C158" s="19" t="s">
        <v>917</v>
      </c>
      <c r="D158" s="60"/>
    </row>
    <row r="159" spans="1:4">
      <c r="A159" s="59" t="str">
        <f t="shared" si="2"/>
        <v>9D</v>
      </c>
      <c r="B159" s="19">
        <v>157</v>
      </c>
      <c r="C159" s="19" t="s">
        <v>777</v>
      </c>
      <c r="D159" s="60"/>
    </row>
    <row r="160" spans="1:4">
      <c r="A160" s="59" t="str">
        <f t="shared" si="2"/>
        <v>9E</v>
      </c>
      <c r="B160" s="19">
        <v>158</v>
      </c>
      <c r="C160" s="19" t="s">
        <v>926</v>
      </c>
      <c r="D160" s="60"/>
    </row>
    <row r="161" spans="1:4">
      <c r="A161" s="59" t="str">
        <f t="shared" si="2"/>
        <v>9F</v>
      </c>
      <c r="B161" s="19">
        <v>159</v>
      </c>
      <c r="C161" s="19" t="s">
        <v>931</v>
      </c>
      <c r="D161" s="60"/>
    </row>
    <row r="162" spans="1:4">
      <c r="A162" s="59" t="str">
        <f t="shared" si="2"/>
        <v>A0</v>
      </c>
      <c r="B162" s="19">
        <v>160</v>
      </c>
      <c r="C162" s="19" t="s">
        <v>823</v>
      </c>
      <c r="D162" s="60"/>
    </row>
    <row r="163" spans="1:4">
      <c r="A163" s="59" t="str">
        <f t="shared" si="2"/>
        <v>A1</v>
      </c>
      <c r="B163" s="19">
        <v>161</v>
      </c>
      <c r="C163" s="19" t="s">
        <v>863</v>
      </c>
      <c r="D163" s="60"/>
    </row>
    <row r="164" spans="1:4">
      <c r="A164" s="59" t="str">
        <f t="shared" si="2"/>
        <v>A2</v>
      </c>
      <c r="B164" s="19">
        <v>162</v>
      </c>
      <c r="C164" s="19" t="s">
        <v>828</v>
      </c>
      <c r="D164" s="60"/>
    </row>
    <row r="165" spans="1:4">
      <c r="A165" s="59" t="str">
        <f t="shared" si="2"/>
        <v>A3</v>
      </c>
      <c r="B165" s="19">
        <v>163</v>
      </c>
      <c r="C165" s="19" t="s">
        <v>853</v>
      </c>
      <c r="D165" s="60"/>
    </row>
    <row r="166" spans="1:4">
      <c r="A166" s="59" t="str">
        <f t="shared" si="2"/>
        <v>A4</v>
      </c>
      <c r="B166" s="19">
        <v>164</v>
      </c>
      <c r="C166" s="19" t="s">
        <v>798</v>
      </c>
      <c r="D166" s="60"/>
    </row>
    <row r="167" spans="1:4">
      <c r="A167" s="59" t="str">
        <f t="shared" ref="A167:A230" si="3">DEC2HEX(B167)</f>
        <v>A5</v>
      </c>
      <c r="B167" s="19">
        <v>165</v>
      </c>
      <c r="C167" s="19" t="s">
        <v>966</v>
      </c>
      <c r="D167" s="60"/>
    </row>
    <row r="168" spans="1:4">
      <c r="A168" s="59" t="str">
        <f t="shared" si="3"/>
        <v>A6</v>
      </c>
      <c r="B168" s="19">
        <v>166</v>
      </c>
      <c r="C168" s="19" t="s">
        <v>820</v>
      </c>
      <c r="D168" s="60"/>
    </row>
    <row r="169" spans="1:4">
      <c r="A169" s="59" t="str">
        <f t="shared" si="3"/>
        <v>A7</v>
      </c>
      <c r="B169" s="19">
        <v>167</v>
      </c>
      <c r="C169" s="19" t="s">
        <v>896</v>
      </c>
      <c r="D169" s="60"/>
    </row>
    <row r="170" spans="1:4">
      <c r="A170" s="59" t="str">
        <f t="shared" si="3"/>
        <v>A8</v>
      </c>
      <c r="B170" s="19">
        <v>168</v>
      </c>
      <c r="C170" s="19" t="s">
        <v>858</v>
      </c>
      <c r="D170" s="60"/>
    </row>
    <row r="171" spans="1:4">
      <c r="A171" s="59" t="str">
        <f t="shared" si="3"/>
        <v>A9</v>
      </c>
      <c r="B171" s="19">
        <v>169</v>
      </c>
      <c r="C171" s="19" t="s">
        <v>887</v>
      </c>
      <c r="D171" s="60"/>
    </row>
    <row r="172" spans="1:4">
      <c r="A172" s="59" t="str">
        <f t="shared" si="3"/>
        <v>AA</v>
      </c>
      <c r="B172" s="19">
        <v>170</v>
      </c>
      <c r="C172" s="19" t="s">
        <v>895</v>
      </c>
      <c r="D172" s="60"/>
    </row>
    <row r="173" spans="1:4">
      <c r="A173" s="59" t="str">
        <f t="shared" si="3"/>
        <v>AB</v>
      </c>
      <c r="B173" s="19">
        <v>171</v>
      </c>
      <c r="C173" s="19" t="s">
        <v>792</v>
      </c>
      <c r="D173" s="60"/>
    </row>
    <row r="174" spans="1:4">
      <c r="A174" s="59" t="str">
        <f t="shared" si="3"/>
        <v>AC</v>
      </c>
      <c r="B174" s="19">
        <v>172</v>
      </c>
      <c r="C174" s="19" t="s">
        <v>967</v>
      </c>
      <c r="D174" s="60"/>
    </row>
    <row r="175" spans="1:4">
      <c r="A175" s="59" t="str">
        <f t="shared" si="3"/>
        <v>AD</v>
      </c>
      <c r="B175" s="19">
        <v>173</v>
      </c>
      <c r="C175" s="19" t="s">
        <v>817</v>
      </c>
      <c r="D175" s="60"/>
    </row>
    <row r="176" spans="1:4">
      <c r="A176" s="59" t="str">
        <f t="shared" si="3"/>
        <v>AE</v>
      </c>
      <c r="B176" s="19">
        <v>174</v>
      </c>
      <c r="C176" s="19" t="s">
        <v>752</v>
      </c>
      <c r="D176" s="60"/>
    </row>
    <row r="177" spans="1:4">
      <c r="A177" s="59" t="str">
        <f t="shared" si="3"/>
        <v>AF</v>
      </c>
      <c r="B177" s="19">
        <v>175</v>
      </c>
      <c r="C177" s="19" t="s">
        <v>833</v>
      </c>
      <c r="D177" s="60"/>
    </row>
    <row r="178" spans="1:4">
      <c r="A178" s="59" t="str">
        <f t="shared" si="3"/>
        <v>B0</v>
      </c>
      <c r="B178" s="19">
        <v>176</v>
      </c>
      <c r="C178" s="19" t="s">
        <v>782</v>
      </c>
      <c r="D178" s="60"/>
    </row>
    <row r="179" spans="1:4">
      <c r="A179" s="59" t="str">
        <f t="shared" si="3"/>
        <v>B1</v>
      </c>
      <c r="B179" s="19">
        <v>177</v>
      </c>
      <c r="C179" s="19" t="s">
        <v>964</v>
      </c>
      <c r="D179" s="60"/>
    </row>
    <row r="180" spans="1:4">
      <c r="A180" s="59" t="str">
        <f t="shared" si="3"/>
        <v>B2</v>
      </c>
      <c r="B180" s="19">
        <v>178</v>
      </c>
      <c r="C180" s="19" t="s">
        <v>898</v>
      </c>
      <c r="D180" s="60"/>
    </row>
    <row r="181" spans="1:4">
      <c r="A181" s="59" t="str">
        <f t="shared" si="3"/>
        <v>B3</v>
      </c>
      <c r="B181" s="19">
        <v>179</v>
      </c>
      <c r="C181" s="19" t="s">
        <v>775</v>
      </c>
      <c r="D181" s="60"/>
    </row>
    <row r="182" spans="1:4">
      <c r="A182" s="59" t="str">
        <f t="shared" si="3"/>
        <v>B4</v>
      </c>
      <c r="B182" s="19">
        <v>180</v>
      </c>
      <c r="C182" s="19" t="s">
        <v>920</v>
      </c>
      <c r="D182" s="60"/>
    </row>
    <row r="183" spans="1:4">
      <c r="A183" s="59" t="str">
        <f t="shared" si="3"/>
        <v>B5</v>
      </c>
      <c r="B183" s="19">
        <v>181</v>
      </c>
      <c r="C183" s="19" t="s">
        <v>779</v>
      </c>
      <c r="D183" s="60"/>
    </row>
    <row r="184" spans="1:4">
      <c r="A184" s="59" t="str">
        <f t="shared" si="3"/>
        <v>B6</v>
      </c>
      <c r="B184" s="19">
        <v>182</v>
      </c>
      <c r="C184" s="19" t="s">
        <v>909</v>
      </c>
      <c r="D184" s="60"/>
    </row>
    <row r="185" spans="1:4">
      <c r="A185" s="59" t="str">
        <f t="shared" si="3"/>
        <v>B7</v>
      </c>
      <c r="B185" s="19">
        <v>183</v>
      </c>
      <c r="C185" s="19" t="s">
        <v>824</v>
      </c>
      <c r="D185" s="60"/>
    </row>
    <row r="186" spans="1:4">
      <c r="A186" s="59" t="str">
        <f t="shared" si="3"/>
        <v>B8</v>
      </c>
      <c r="B186" s="19">
        <v>184</v>
      </c>
      <c r="C186" s="19" t="s">
        <v>938</v>
      </c>
      <c r="D186" s="60"/>
    </row>
    <row r="187" spans="1:4">
      <c r="A187" s="59" t="str">
        <f t="shared" si="3"/>
        <v>B9</v>
      </c>
      <c r="B187" s="19">
        <v>185</v>
      </c>
      <c r="C187" s="19" t="s">
        <v>941</v>
      </c>
      <c r="D187" s="60"/>
    </row>
    <row r="188" spans="1:4">
      <c r="A188" s="59" t="str">
        <f t="shared" si="3"/>
        <v>BA</v>
      </c>
      <c r="B188" s="19">
        <v>186</v>
      </c>
      <c r="C188" s="19" t="s">
        <v>937</v>
      </c>
      <c r="D188" s="60"/>
    </row>
    <row r="189" spans="1:4">
      <c r="A189" s="59" t="str">
        <f t="shared" si="3"/>
        <v>BB</v>
      </c>
      <c r="B189" s="19">
        <v>187</v>
      </c>
      <c r="C189" s="19" t="s">
        <v>802</v>
      </c>
      <c r="D189" s="60"/>
    </row>
    <row r="190" spans="1:4">
      <c r="A190" s="59" t="str">
        <f t="shared" si="3"/>
        <v>BC</v>
      </c>
      <c r="B190" s="19">
        <v>188</v>
      </c>
      <c r="C190" s="19" t="s">
        <v>781</v>
      </c>
      <c r="D190" s="60"/>
    </row>
    <row r="191" spans="1:4">
      <c r="A191" s="59" t="str">
        <f t="shared" si="3"/>
        <v>BD</v>
      </c>
      <c r="B191" s="19">
        <v>189</v>
      </c>
      <c r="C191" s="19" t="s">
        <v>912</v>
      </c>
      <c r="D191" s="60"/>
    </row>
    <row r="192" spans="1:4">
      <c r="A192" s="59" t="str">
        <f t="shared" si="3"/>
        <v>BE</v>
      </c>
      <c r="B192" s="19">
        <v>190</v>
      </c>
      <c r="C192" s="19" t="s">
        <v>835</v>
      </c>
      <c r="D192" s="60"/>
    </row>
    <row r="193" spans="1:4">
      <c r="A193" s="59" t="str">
        <f t="shared" si="3"/>
        <v>BF</v>
      </c>
      <c r="B193" s="19">
        <v>191</v>
      </c>
      <c r="C193" s="19" t="s">
        <v>878</v>
      </c>
      <c r="D193" s="60"/>
    </row>
    <row r="194" spans="1:4">
      <c r="A194" s="59" t="str">
        <f t="shared" si="3"/>
        <v>C0</v>
      </c>
      <c r="B194" s="19">
        <v>192</v>
      </c>
      <c r="C194" s="19" t="s">
        <v>968</v>
      </c>
      <c r="D194" s="60"/>
    </row>
    <row r="195" spans="1:4">
      <c r="A195" s="59" t="str">
        <f t="shared" si="3"/>
        <v>C1</v>
      </c>
      <c r="B195" s="19">
        <v>193</v>
      </c>
      <c r="C195" s="19" t="s">
        <v>974</v>
      </c>
      <c r="D195" s="60"/>
    </row>
    <row r="196" spans="1:4">
      <c r="A196" s="59" t="str">
        <f t="shared" si="3"/>
        <v>C2</v>
      </c>
      <c r="B196" s="19">
        <v>194</v>
      </c>
      <c r="C196" s="19" t="s">
        <v>784</v>
      </c>
      <c r="D196" s="60"/>
    </row>
    <row r="197" spans="1:4">
      <c r="A197" s="59" t="str">
        <f t="shared" si="3"/>
        <v>C3</v>
      </c>
      <c r="B197" s="19">
        <v>195</v>
      </c>
      <c r="C197" s="19" t="s">
        <v>791</v>
      </c>
      <c r="D197" s="60"/>
    </row>
    <row r="198" spans="1:4">
      <c r="A198" s="59" t="str">
        <f t="shared" si="3"/>
        <v>C4</v>
      </c>
      <c r="B198" s="19">
        <v>196</v>
      </c>
      <c r="C198" s="19" t="s">
        <v>794</v>
      </c>
      <c r="D198" s="60"/>
    </row>
    <row r="199" spans="1:4">
      <c r="A199" s="59" t="str">
        <f t="shared" si="3"/>
        <v>C5</v>
      </c>
      <c r="B199" s="19">
        <v>197</v>
      </c>
      <c r="C199" s="19" t="s">
        <v>978</v>
      </c>
      <c r="D199" s="60"/>
    </row>
    <row r="200" spans="1:4">
      <c r="A200" s="59" t="str">
        <f t="shared" si="3"/>
        <v>C6</v>
      </c>
      <c r="B200" s="19">
        <v>198</v>
      </c>
      <c r="C200" s="19" t="s">
        <v>922</v>
      </c>
      <c r="D200" s="60"/>
    </row>
    <row r="201" spans="1:4">
      <c r="A201" s="59" t="str">
        <f t="shared" si="3"/>
        <v>C7</v>
      </c>
      <c r="B201" s="19">
        <v>199</v>
      </c>
      <c r="C201" s="19" t="s">
        <v>825</v>
      </c>
      <c r="D201" s="60"/>
    </row>
    <row r="202" spans="1:4">
      <c r="A202" s="59" t="str">
        <f t="shared" si="3"/>
        <v>C8</v>
      </c>
      <c r="B202" s="19">
        <v>200</v>
      </c>
      <c r="C202" s="19" t="s">
        <v>796</v>
      </c>
      <c r="D202" s="60"/>
    </row>
    <row r="203" spans="1:4">
      <c r="A203" s="59" t="str">
        <f t="shared" si="3"/>
        <v>C9</v>
      </c>
      <c r="B203" s="19">
        <v>201</v>
      </c>
      <c r="C203" s="19" t="s">
        <v>852</v>
      </c>
      <c r="D203" s="60"/>
    </row>
    <row r="204" spans="1:4">
      <c r="A204" s="59" t="str">
        <f t="shared" si="3"/>
        <v>CA</v>
      </c>
      <c r="B204" s="19">
        <v>202</v>
      </c>
      <c r="C204" s="19" t="s">
        <v>831</v>
      </c>
      <c r="D204" s="60"/>
    </row>
    <row r="205" spans="1:4">
      <c r="A205" s="59" t="str">
        <f t="shared" si="3"/>
        <v>CB</v>
      </c>
      <c r="B205" s="19">
        <v>203</v>
      </c>
      <c r="C205" s="19" t="s">
        <v>939</v>
      </c>
      <c r="D205" s="60"/>
    </row>
    <row r="206" spans="1:4">
      <c r="A206" s="59" t="str">
        <f t="shared" si="3"/>
        <v>CC</v>
      </c>
      <c r="B206" s="19">
        <v>204</v>
      </c>
      <c r="C206" s="19" t="s">
        <v>971</v>
      </c>
      <c r="D206" s="60"/>
    </row>
    <row r="207" spans="1:4">
      <c r="A207" s="59" t="str">
        <f t="shared" si="3"/>
        <v>CD</v>
      </c>
      <c r="B207" s="19">
        <v>205</v>
      </c>
      <c r="C207" s="19" t="s">
        <v>913</v>
      </c>
      <c r="D207" s="60"/>
    </row>
    <row r="208" spans="1:4">
      <c r="A208" s="59" t="str">
        <f t="shared" si="3"/>
        <v>CE</v>
      </c>
      <c r="B208" s="19">
        <v>206</v>
      </c>
      <c r="C208" s="19" t="s">
        <v>866</v>
      </c>
      <c r="D208" s="60"/>
    </row>
    <row r="209" spans="1:4">
      <c r="A209" s="59" t="str">
        <f t="shared" si="3"/>
        <v>CF</v>
      </c>
      <c r="B209" s="19">
        <v>207</v>
      </c>
      <c r="C209" s="19" t="s">
        <v>977</v>
      </c>
      <c r="D209" s="60"/>
    </row>
    <row r="210" spans="1:4">
      <c r="A210" s="59" t="str">
        <f t="shared" si="3"/>
        <v>D0</v>
      </c>
      <c r="B210" s="19">
        <v>208</v>
      </c>
      <c r="C210" s="19" t="s">
        <v>921</v>
      </c>
      <c r="D210" s="60"/>
    </row>
    <row r="211" spans="1:4">
      <c r="A211" s="59" t="str">
        <f t="shared" si="3"/>
        <v>D1</v>
      </c>
      <c r="B211" s="19">
        <v>209</v>
      </c>
      <c r="C211" s="19" t="s">
        <v>970</v>
      </c>
      <c r="D211" s="60"/>
    </row>
    <row r="212" spans="1:4">
      <c r="A212" s="59" t="str">
        <f t="shared" si="3"/>
        <v>D2</v>
      </c>
      <c r="B212" s="19">
        <v>210</v>
      </c>
      <c r="C212" s="19" t="s">
        <v>862</v>
      </c>
      <c r="D212" s="60"/>
    </row>
    <row r="213" spans="1:4">
      <c r="A213" s="59" t="str">
        <f t="shared" si="3"/>
        <v>D3</v>
      </c>
      <c r="B213" s="19">
        <v>211</v>
      </c>
      <c r="C213" s="19" t="s">
        <v>850</v>
      </c>
      <c r="D213" s="60"/>
    </row>
    <row r="214" spans="1:4">
      <c r="A214" s="59" t="str">
        <f t="shared" si="3"/>
        <v>D4</v>
      </c>
      <c r="B214" s="19">
        <v>212</v>
      </c>
      <c r="C214" s="19" t="s">
        <v>894</v>
      </c>
      <c r="D214" s="60"/>
    </row>
    <row r="215" spans="1:4">
      <c r="A215" s="59" t="str">
        <f t="shared" si="3"/>
        <v>D5</v>
      </c>
      <c r="B215" s="19">
        <v>213</v>
      </c>
      <c r="C215" s="19" t="s">
        <v>816</v>
      </c>
      <c r="D215" s="60"/>
    </row>
    <row r="216" spans="1:4">
      <c r="A216" s="59" t="str">
        <f t="shared" si="3"/>
        <v>D6</v>
      </c>
      <c r="B216" s="19">
        <v>214</v>
      </c>
      <c r="C216" s="19" t="s">
        <v>910</v>
      </c>
      <c r="D216" s="60"/>
    </row>
    <row r="217" spans="1:4">
      <c r="A217" s="59" t="str">
        <f t="shared" si="3"/>
        <v>D7</v>
      </c>
      <c r="B217" s="19">
        <v>215</v>
      </c>
      <c r="C217" s="19" t="s">
        <v>124</v>
      </c>
      <c r="D217" s="60"/>
    </row>
    <row r="218" spans="1:4">
      <c r="A218" s="59" t="str">
        <f t="shared" si="3"/>
        <v>D8</v>
      </c>
      <c r="B218" s="19">
        <v>216</v>
      </c>
      <c r="C218" s="19" t="s">
        <v>979</v>
      </c>
      <c r="D218" s="60"/>
    </row>
    <row r="219" spans="1:4">
      <c r="A219" s="59" t="str">
        <f t="shared" si="3"/>
        <v>D9</v>
      </c>
      <c r="B219" s="19">
        <v>217</v>
      </c>
      <c r="C219" s="19" t="s">
        <v>865</v>
      </c>
      <c r="D219" s="60"/>
    </row>
    <row r="220" spans="1:4">
      <c r="A220" s="59" t="str">
        <f t="shared" si="3"/>
        <v>DA</v>
      </c>
      <c r="B220" s="19">
        <v>218</v>
      </c>
      <c r="C220" s="19" t="s">
        <v>934</v>
      </c>
      <c r="D220" s="60"/>
    </row>
    <row r="221" spans="1:4">
      <c r="A221" s="59" t="str">
        <f t="shared" si="3"/>
        <v>DB</v>
      </c>
      <c r="B221" s="19">
        <v>219</v>
      </c>
      <c r="C221" s="19" t="s">
        <v>888</v>
      </c>
      <c r="D221" s="60"/>
    </row>
    <row r="222" spans="1:4">
      <c r="A222" s="59" t="str">
        <f t="shared" si="3"/>
        <v>DC</v>
      </c>
      <c r="B222" s="19">
        <v>220</v>
      </c>
      <c r="C222" s="19" t="s">
        <v>980</v>
      </c>
      <c r="D222" s="60"/>
    </row>
    <row r="223" spans="1:4">
      <c r="A223" s="59" t="str">
        <f t="shared" si="3"/>
        <v>DD</v>
      </c>
      <c r="B223" s="19">
        <v>221</v>
      </c>
      <c r="C223" s="19" t="s">
        <v>836</v>
      </c>
      <c r="D223" s="60"/>
    </row>
    <row r="224" spans="1:4">
      <c r="A224" s="59" t="str">
        <f t="shared" si="3"/>
        <v>DE</v>
      </c>
      <c r="B224" s="19">
        <v>222</v>
      </c>
      <c r="C224" s="19" t="s">
        <v>795</v>
      </c>
      <c r="D224" s="60"/>
    </row>
    <row r="225" spans="1:4">
      <c r="A225" s="59" t="str">
        <f t="shared" si="3"/>
        <v>DF</v>
      </c>
      <c r="B225" s="19">
        <v>223</v>
      </c>
      <c r="C225" s="19" t="s">
        <v>757</v>
      </c>
      <c r="D225" s="60"/>
    </row>
    <row r="226" spans="1:4">
      <c r="A226" s="59" t="str">
        <f t="shared" si="3"/>
        <v>E0</v>
      </c>
      <c r="B226" s="19">
        <v>224</v>
      </c>
      <c r="C226" s="19" t="s">
        <v>759</v>
      </c>
      <c r="D226" s="60"/>
    </row>
    <row r="227" spans="1:4">
      <c r="A227" s="59" t="str">
        <f t="shared" si="3"/>
        <v>E1</v>
      </c>
      <c r="B227" s="19">
        <v>225</v>
      </c>
      <c r="C227" s="19" t="s">
        <v>766</v>
      </c>
      <c r="D227" s="60"/>
    </row>
    <row r="228" spans="1:4">
      <c r="A228" s="59" t="str">
        <f t="shared" si="3"/>
        <v>E2</v>
      </c>
      <c r="B228" s="19">
        <v>226</v>
      </c>
      <c r="C228" s="19" t="s">
        <v>907</v>
      </c>
      <c r="D228" s="60"/>
    </row>
    <row r="229" spans="1:4">
      <c r="A229" s="59" t="str">
        <f t="shared" si="3"/>
        <v>E3</v>
      </c>
      <c r="B229" s="19">
        <v>227</v>
      </c>
      <c r="C229" s="19" t="s">
        <v>916</v>
      </c>
      <c r="D229" s="60"/>
    </row>
    <row r="230" spans="1:4">
      <c r="A230" s="59" t="str">
        <f t="shared" si="3"/>
        <v>E4</v>
      </c>
      <c r="B230" s="19">
        <v>228</v>
      </c>
      <c r="C230" s="19" t="s">
        <v>965</v>
      </c>
      <c r="D230" s="60"/>
    </row>
    <row r="231" spans="1:4">
      <c r="A231" s="59" t="str">
        <f t="shared" ref="A231:A256" si="4">DEC2HEX(B231)</f>
        <v>E5</v>
      </c>
      <c r="B231" s="19">
        <v>229</v>
      </c>
      <c r="C231" s="19" t="s">
        <v>943</v>
      </c>
      <c r="D231" s="60"/>
    </row>
    <row r="232" spans="1:4">
      <c r="A232" s="59" t="str">
        <f t="shared" si="4"/>
        <v>E6</v>
      </c>
      <c r="B232" s="19">
        <v>230</v>
      </c>
      <c r="C232" s="19" t="s">
        <v>897</v>
      </c>
      <c r="D232" s="60"/>
    </row>
    <row r="233" spans="1:4">
      <c r="A233" s="59" t="str">
        <f t="shared" si="4"/>
        <v>E7</v>
      </c>
      <c r="B233" s="19">
        <v>231</v>
      </c>
      <c r="C233" s="19" t="s">
        <v>884</v>
      </c>
      <c r="D233" s="60"/>
    </row>
    <row r="234" spans="1:4">
      <c r="A234" s="59" t="str">
        <f t="shared" si="4"/>
        <v>E8</v>
      </c>
      <c r="B234" s="19">
        <v>232</v>
      </c>
      <c r="C234" s="19" t="s">
        <v>814</v>
      </c>
      <c r="D234" s="60"/>
    </row>
    <row r="235" spans="1:4">
      <c r="A235" s="59" t="str">
        <f t="shared" si="4"/>
        <v>E9</v>
      </c>
      <c r="B235" s="19">
        <v>233</v>
      </c>
      <c r="C235" s="19" t="s">
        <v>886</v>
      </c>
      <c r="D235" s="60"/>
    </row>
    <row r="236" spans="1:4">
      <c r="A236" s="59" t="str">
        <f t="shared" si="4"/>
        <v>EA</v>
      </c>
      <c r="B236" s="19">
        <v>234</v>
      </c>
      <c r="C236" s="19" t="s">
        <v>885</v>
      </c>
      <c r="D236" s="60"/>
    </row>
    <row r="237" spans="1:4">
      <c r="A237" s="59" t="str">
        <f t="shared" si="4"/>
        <v>EB</v>
      </c>
      <c r="B237" s="19">
        <v>235</v>
      </c>
      <c r="C237" s="19" t="s">
        <v>764</v>
      </c>
      <c r="D237" s="60"/>
    </row>
    <row r="238" spans="1:4">
      <c r="A238" s="59" t="str">
        <f t="shared" si="4"/>
        <v>EC</v>
      </c>
      <c r="B238" s="19">
        <v>236</v>
      </c>
      <c r="C238" s="19" t="s">
        <v>940</v>
      </c>
      <c r="D238" s="60"/>
    </row>
    <row r="239" spans="1:4">
      <c r="A239" s="59" t="str">
        <f t="shared" si="4"/>
        <v>ED</v>
      </c>
      <c r="B239" s="19">
        <v>237</v>
      </c>
      <c r="C239" s="19"/>
      <c r="D239" s="60"/>
    </row>
    <row r="240" spans="1:4">
      <c r="A240" s="59" t="str">
        <f t="shared" si="4"/>
        <v>EE</v>
      </c>
      <c r="B240" s="19">
        <v>238</v>
      </c>
      <c r="C240" s="19"/>
      <c r="D240" s="60"/>
    </row>
    <row r="241" spans="1:4">
      <c r="A241" s="59" t="str">
        <f t="shared" si="4"/>
        <v>EF</v>
      </c>
      <c r="B241" s="19">
        <v>239</v>
      </c>
      <c r="C241" s="19"/>
      <c r="D241" s="60"/>
    </row>
    <row r="242" spans="1:4">
      <c r="A242" s="59" t="str">
        <f t="shared" si="4"/>
        <v>F0</v>
      </c>
      <c r="B242" s="19">
        <v>240</v>
      </c>
      <c r="C242" s="19"/>
      <c r="D242" s="60"/>
    </row>
    <row r="243" spans="1:4">
      <c r="A243" s="59" t="str">
        <f t="shared" si="4"/>
        <v>F1</v>
      </c>
      <c r="B243" s="67">
        <v>241</v>
      </c>
      <c r="C243" s="68"/>
      <c r="D243" s="60"/>
    </row>
    <row r="244" spans="1:4">
      <c r="A244" s="59" t="str">
        <f t="shared" si="4"/>
        <v>F2</v>
      </c>
      <c r="B244" s="67">
        <v>242</v>
      </c>
      <c r="C244" s="68"/>
      <c r="D244" s="60"/>
    </row>
    <row r="245" spans="1:4">
      <c r="A245" s="59" t="str">
        <f t="shared" si="4"/>
        <v>F3</v>
      </c>
      <c r="B245" s="67">
        <v>243</v>
      </c>
      <c r="C245" s="68"/>
      <c r="D245" s="60"/>
    </row>
    <row r="246" spans="1:4">
      <c r="A246" s="59" t="str">
        <f t="shared" si="4"/>
        <v>F4</v>
      </c>
      <c r="B246" s="67">
        <v>244</v>
      </c>
      <c r="C246" s="68"/>
      <c r="D246" s="60"/>
    </row>
    <row r="247" spans="1:4">
      <c r="A247" s="59" t="str">
        <f t="shared" si="4"/>
        <v>F5</v>
      </c>
      <c r="B247" s="67">
        <v>245</v>
      </c>
      <c r="C247" s="68"/>
      <c r="D247" s="60"/>
    </row>
    <row r="248" spans="1:4">
      <c r="A248" s="59" t="str">
        <f t="shared" si="4"/>
        <v>F6</v>
      </c>
      <c r="B248" s="67">
        <v>246</v>
      </c>
      <c r="C248" s="68"/>
      <c r="D248" s="60"/>
    </row>
    <row r="249" spans="1:4">
      <c r="A249" s="59" t="str">
        <f t="shared" si="4"/>
        <v>F7</v>
      </c>
      <c r="B249" s="67">
        <v>247</v>
      </c>
      <c r="C249" s="68"/>
      <c r="D249" s="60"/>
    </row>
    <row r="250" spans="1:4">
      <c r="A250" s="59" t="str">
        <f t="shared" si="4"/>
        <v>F8</v>
      </c>
      <c r="B250" s="67">
        <v>248</v>
      </c>
      <c r="C250" s="68"/>
      <c r="D250" s="60"/>
    </row>
    <row r="251" spans="1:4">
      <c r="A251" s="59" t="str">
        <f t="shared" si="4"/>
        <v>F9</v>
      </c>
      <c r="B251" s="67">
        <v>249</v>
      </c>
      <c r="C251" s="68"/>
      <c r="D251" s="60"/>
    </row>
    <row r="252" spans="1:4">
      <c r="A252" s="59" t="str">
        <f t="shared" si="4"/>
        <v>FA</v>
      </c>
      <c r="B252" s="67">
        <v>250</v>
      </c>
      <c r="C252" s="68"/>
      <c r="D252" s="60"/>
    </row>
    <row r="253" spans="1:4">
      <c r="A253" s="59" t="str">
        <f t="shared" si="4"/>
        <v>FB</v>
      </c>
      <c r="B253" s="67">
        <v>251</v>
      </c>
      <c r="C253" s="68"/>
      <c r="D253" s="60"/>
    </row>
    <row r="254" spans="1:4">
      <c r="A254" s="59" t="str">
        <f t="shared" si="4"/>
        <v>FC</v>
      </c>
      <c r="B254" s="67">
        <v>252</v>
      </c>
      <c r="C254" s="68"/>
      <c r="D254" s="60"/>
    </row>
    <row r="255" spans="1:4">
      <c r="A255" s="59" t="str">
        <f t="shared" si="4"/>
        <v>FD</v>
      </c>
      <c r="B255" s="67">
        <v>253</v>
      </c>
      <c r="C255" s="68"/>
      <c r="D255" s="60"/>
    </row>
    <row r="256" spans="1:4">
      <c r="A256" s="59" t="str">
        <f t="shared" si="4"/>
        <v>FE</v>
      </c>
      <c r="B256" s="67">
        <v>254</v>
      </c>
      <c r="C256" s="68"/>
      <c r="D256" s="60"/>
    </row>
  </sheetData>
  <phoneticPr fontId="37" type="noConversion"/>
  <conditionalFormatting sqref="F2:G2">
    <cfRule type="duplicateValues" dxfId="2" priority="7"/>
  </conditionalFormatting>
  <conditionalFormatting sqref="G2">
    <cfRule type="duplicateValues" dxfId="1" priority="4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Z31"/>
  <sheetViews>
    <sheetView workbookViewId="0">
      <selection activeCell="G34" sqref="G34"/>
    </sheetView>
  </sheetViews>
  <sheetFormatPr defaultColWidth="10" defaultRowHeight="13.5"/>
  <cols>
    <col min="2" max="8" width="9" style="13" customWidth="1"/>
    <col min="9" max="9" width="11" style="13" customWidth="1"/>
    <col min="10" max="10" width="9.625" style="13" customWidth="1"/>
    <col min="11" max="11" width="12.25" style="13" customWidth="1"/>
    <col min="12" max="26" width="9" style="13" customWidth="1"/>
  </cols>
  <sheetData>
    <row r="1" spans="1:26" ht="14.25">
      <c r="A1" s="14" t="s">
        <v>686</v>
      </c>
      <c r="B1" s="15" t="s">
        <v>642</v>
      </c>
      <c r="C1" s="16" t="s">
        <v>687</v>
      </c>
      <c r="D1" s="17" t="s">
        <v>688</v>
      </c>
      <c r="E1" s="18" t="s">
        <v>689</v>
      </c>
      <c r="F1" s="18" t="s">
        <v>690</v>
      </c>
      <c r="G1" s="18" t="s">
        <v>691</v>
      </c>
      <c r="H1" s="18" t="s">
        <v>692</v>
      </c>
      <c r="I1" s="18" t="s">
        <v>693</v>
      </c>
      <c r="J1" s="18" t="s">
        <v>694</v>
      </c>
      <c r="K1" s="18" t="s">
        <v>695</v>
      </c>
      <c r="L1" s="18" t="s">
        <v>696</v>
      </c>
      <c r="M1" s="30" t="s">
        <v>697</v>
      </c>
      <c r="N1" s="16" t="s">
        <v>698</v>
      </c>
      <c r="O1" s="31" t="s">
        <v>643</v>
      </c>
      <c r="P1" s="32" t="s">
        <v>644</v>
      </c>
      <c r="Q1" s="32" t="s">
        <v>645</v>
      </c>
      <c r="R1" s="32" t="s">
        <v>646</v>
      </c>
      <c r="S1" s="32" t="s">
        <v>647</v>
      </c>
      <c r="T1" s="32" t="s">
        <v>648</v>
      </c>
      <c r="U1" s="32" t="s">
        <v>649</v>
      </c>
      <c r="V1" s="32" t="s">
        <v>650</v>
      </c>
      <c r="W1" s="32" t="s">
        <v>651</v>
      </c>
      <c r="X1" s="32" t="s">
        <v>652</v>
      </c>
      <c r="Y1" s="32" t="s">
        <v>653</v>
      </c>
      <c r="Z1" s="15" t="s">
        <v>654</v>
      </c>
    </row>
    <row r="2" spans="1:26" ht="14.25">
      <c r="A2" s="19" t="s">
        <v>988</v>
      </c>
      <c r="B2" s="20" t="s">
        <v>948</v>
      </c>
      <c r="C2" s="21" t="str">
        <f>LOOKUP(B2,武将属性排列!C$1:C$255,武将属性排列!A$1:A$255)</f>
        <v>00</v>
      </c>
      <c r="D2" s="22">
        <v>240</v>
      </c>
      <c r="E2" s="23" t="str">
        <f t="shared" ref="E2:E31" si="0">IF(D2&lt;17,"0"&amp;DEC2HEX(D2),DEC2HEX(D2))</f>
        <v>F0</v>
      </c>
      <c r="F2" s="23">
        <v>29</v>
      </c>
      <c r="G2" s="23" t="str">
        <f t="shared" ref="G2:G7" si="1">IF(F2&lt;17,"0"&amp;DEC2HEX(F2),DEC2HEX(F2))</f>
        <v>1D</v>
      </c>
      <c r="H2" s="23">
        <v>31</v>
      </c>
      <c r="I2" s="23" t="str">
        <f t="shared" ref="I2:I31" si="2">IF(H2&lt;17,"0"&amp;DEC2HEX(H2),DEC2HEX(H2))</f>
        <v>1F</v>
      </c>
      <c r="J2" s="23">
        <v>180</v>
      </c>
      <c r="K2" s="23" t="str">
        <f>IF(J2&lt;17,"0"&amp;DEC2HEX(J2),DEC2HEX(J2))</f>
        <v>B4</v>
      </c>
      <c r="L2" s="23">
        <v>0</v>
      </c>
      <c r="M2" s="33">
        <v>35</v>
      </c>
      <c r="N2" s="23" t="str">
        <f t="shared" ref="N2:N31" si="3">IF(M2&lt;17,"0"&amp;DEC2HEX(M2),DEC2HEX(M2))</f>
        <v>23</v>
      </c>
      <c r="O2" s="34" t="s">
        <v>850</v>
      </c>
      <c r="P2" s="34" t="s">
        <v>797</v>
      </c>
      <c r="Q2" s="34"/>
      <c r="R2" s="34"/>
      <c r="S2" s="34"/>
      <c r="T2" s="34"/>
      <c r="U2" s="34"/>
      <c r="V2" s="34"/>
      <c r="W2" s="34"/>
      <c r="X2" s="34"/>
      <c r="Y2" s="34"/>
      <c r="Z2" s="34"/>
    </row>
    <row r="3" spans="1:26" ht="14.25">
      <c r="A3" s="24" t="s">
        <v>989</v>
      </c>
      <c r="B3" s="25" t="s">
        <v>948</v>
      </c>
      <c r="C3" s="21" t="str">
        <f>LOOKUP(B3,武将属性排列!C$1:C$255,武将属性排列!A$1:A$255)</f>
        <v>00</v>
      </c>
      <c r="D3" s="22">
        <v>180</v>
      </c>
      <c r="E3" s="23" t="str">
        <f t="shared" si="0"/>
        <v>B4</v>
      </c>
      <c r="F3" s="23">
        <v>31</v>
      </c>
      <c r="G3" s="23" t="str">
        <f t="shared" si="1"/>
        <v>1F</v>
      </c>
      <c r="H3" s="23">
        <v>32</v>
      </c>
      <c r="I3" s="23" t="str">
        <f t="shared" si="2"/>
        <v>20</v>
      </c>
      <c r="J3" s="23">
        <v>200</v>
      </c>
      <c r="K3" s="23" t="str">
        <f t="shared" ref="K3:K31" si="4">IF(J3&lt;17,"0"&amp;DEC2HEX(J3),DEC2HEX(J3))</f>
        <v>C8</v>
      </c>
      <c r="L3" s="23">
        <v>0</v>
      </c>
      <c r="M3" s="33">
        <v>40</v>
      </c>
      <c r="N3" s="23" t="str">
        <f t="shared" si="3"/>
        <v>28</v>
      </c>
      <c r="O3" s="34" t="s">
        <v>948</v>
      </c>
      <c r="P3" s="34" t="s">
        <v>883</v>
      </c>
      <c r="Q3" s="34" t="s">
        <v>783</v>
      </c>
      <c r="R3" s="37"/>
      <c r="S3" s="34"/>
      <c r="T3" s="34"/>
      <c r="U3" s="34"/>
      <c r="V3" s="34"/>
      <c r="W3" s="34"/>
      <c r="X3" s="34"/>
      <c r="Y3" s="34"/>
      <c r="Z3" s="34"/>
    </row>
    <row r="4" spans="1:26" ht="14.25">
      <c r="A4" s="19" t="s">
        <v>990</v>
      </c>
      <c r="B4" s="20" t="s">
        <v>948</v>
      </c>
      <c r="C4" s="21" t="str">
        <f>LOOKUP(B4,武将属性排列!C$1:C$255,武将属性排列!A$1:A$255)</f>
        <v>00</v>
      </c>
      <c r="D4" s="22">
        <v>240</v>
      </c>
      <c r="E4" s="23" t="str">
        <f t="shared" si="0"/>
        <v>F0</v>
      </c>
      <c r="F4" s="23">
        <v>33</v>
      </c>
      <c r="G4" s="23" t="str">
        <f t="shared" si="1"/>
        <v>21</v>
      </c>
      <c r="H4" s="23">
        <v>35</v>
      </c>
      <c r="I4" s="23" t="str">
        <f t="shared" si="2"/>
        <v>23</v>
      </c>
      <c r="J4" s="23">
        <v>210</v>
      </c>
      <c r="K4" s="23" t="str">
        <f t="shared" si="4"/>
        <v>D2</v>
      </c>
      <c r="L4" s="23">
        <v>0</v>
      </c>
      <c r="M4" s="33">
        <v>45</v>
      </c>
      <c r="N4" s="23" t="str">
        <f t="shared" si="3"/>
        <v>2D</v>
      </c>
      <c r="O4" s="34" t="s">
        <v>889</v>
      </c>
      <c r="P4" s="34" t="s">
        <v>927</v>
      </c>
      <c r="Q4" s="34"/>
      <c r="R4" s="37"/>
      <c r="S4" s="34"/>
      <c r="T4" s="34"/>
      <c r="U4" s="34"/>
      <c r="V4" s="34"/>
      <c r="W4" s="34"/>
      <c r="X4" s="34"/>
      <c r="Y4" s="34"/>
      <c r="Z4" s="34"/>
    </row>
    <row r="5" spans="1:26" ht="14.25">
      <c r="A5" s="19" t="s">
        <v>991</v>
      </c>
      <c r="B5" s="20" t="s">
        <v>864</v>
      </c>
      <c r="C5" s="21" t="str">
        <f>LOOKUP(B5,武将属性排列!C$1:C$255,武将属性排列!A$1:A$255)</f>
        <v>09</v>
      </c>
      <c r="D5" s="22">
        <v>220</v>
      </c>
      <c r="E5" s="23" t="str">
        <f t="shared" si="0"/>
        <v>DC</v>
      </c>
      <c r="F5" s="23">
        <v>56</v>
      </c>
      <c r="G5" s="23" t="str">
        <f t="shared" si="1"/>
        <v>38</v>
      </c>
      <c r="H5" s="23">
        <v>50</v>
      </c>
      <c r="I5" s="23" t="str">
        <f t="shared" si="2"/>
        <v>32</v>
      </c>
      <c r="J5" s="23">
        <v>250</v>
      </c>
      <c r="K5" s="23" t="str">
        <f t="shared" si="4"/>
        <v>FA</v>
      </c>
      <c r="L5" s="23">
        <v>0</v>
      </c>
      <c r="M5" s="33">
        <v>50</v>
      </c>
      <c r="N5" s="23" t="str">
        <f t="shared" si="3"/>
        <v>32</v>
      </c>
      <c r="O5" s="34" t="s">
        <v>864</v>
      </c>
      <c r="P5" s="34" t="s">
        <v>969</v>
      </c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14.25">
      <c r="A6" s="24" t="s">
        <v>992</v>
      </c>
      <c r="B6" s="25" t="s">
        <v>948</v>
      </c>
      <c r="C6" s="21" t="str">
        <f>LOOKUP(B6,武将属性排列!C$1:C$255,武将属性排列!A$1:A$255)</f>
        <v>00</v>
      </c>
      <c r="D6" s="22">
        <v>270</v>
      </c>
      <c r="E6" s="23" t="str">
        <f t="shared" si="0"/>
        <v>10E</v>
      </c>
      <c r="F6" s="23">
        <v>78</v>
      </c>
      <c r="G6" s="23" t="str">
        <f t="shared" si="1"/>
        <v>4E</v>
      </c>
      <c r="H6" s="23">
        <v>70</v>
      </c>
      <c r="I6" s="23" t="str">
        <f t="shared" si="2"/>
        <v>46</v>
      </c>
      <c r="J6" s="23">
        <v>350</v>
      </c>
      <c r="K6" s="23" t="str">
        <f t="shared" si="4"/>
        <v>15E</v>
      </c>
      <c r="L6" s="23">
        <v>0</v>
      </c>
      <c r="M6" s="33">
        <v>50</v>
      </c>
      <c r="N6" s="23" t="str">
        <f t="shared" si="3"/>
        <v>32</v>
      </c>
      <c r="O6" s="34" t="s">
        <v>900</v>
      </c>
      <c r="P6" s="34" t="s">
        <v>751</v>
      </c>
      <c r="Q6" s="34" t="s">
        <v>806</v>
      </c>
      <c r="R6" s="34"/>
      <c r="S6" s="34"/>
      <c r="T6" s="34"/>
      <c r="U6" s="34"/>
      <c r="V6" s="34"/>
      <c r="W6" s="34"/>
      <c r="X6" s="34"/>
      <c r="Y6" s="34"/>
      <c r="Z6" s="34"/>
    </row>
    <row r="7" spans="1:26" ht="14.25">
      <c r="A7" s="19" t="s">
        <v>993</v>
      </c>
      <c r="B7" s="26" t="s">
        <v>948</v>
      </c>
      <c r="C7" s="21" t="str">
        <f>LOOKUP(B7,武将属性排列!C$1:C$255,武将属性排列!A$1:A$255)</f>
        <v>00</v>
      </c>
      <c r="D7" s="22">
        <v>150</v>
      </c>
      <c r="E7" s="23" t="str">
        <f t="shared" si="0"/>
        <v>96</v>
      </c>
      <c r="F7" s="23">
        <v>12</v>
      </c>
      <c r="G7" s="23" t="str">
        <f t="shared" si="1"/>
        <v>0C</v>
      </c>
      <c r="H7" s="23">
        <v>13</v>
      </c>
      <c r="I7" s="23" t="str">
        <f t="shared" si="2"/>
        <v>0D</v>
      </c>
      <c r="J7" s="23">
        <v>100</v>
      </c>
      <c r="K7" s="23" t="str">
        <f t="shared" si="4"/>
        <v>64</v>
      </c>
      <c r="L7" s="23">
        <v>0</v>
      </c>
      <c r="M7" s="33">
        <v>30</v>
      </c>
      <c r="N7" s="23" t="str">
        <f t="shared" si="3"/>
        <v>1E</v>
      </c>
      <c r="O7" s="34" t="s">
        <v>985</v>
      </c>
      <c r="P7" s="34" t="s">
        <v>859</v>
      </c>
      <c r="Q7" s="37"/>
      <c r="R7" s="37"/>
      <c r="S7" s="34"/>
      <c r="T7" s="34"/>
      <c r="U7" s="34"/>
      <c r="V7" s="34"/>
      <c r="W7" s="34"/>
      <c r="X7" s="34"/>
      <c r="Y7" s="34"/>
      <c r="Z7" s="34"/>
    </row>
    <row r="8" spans="1:26" ht="14.25">
      <c r="A8" s="19" t="s">
        <v>994</v>
      </c>
      <c r="B8" s="20" t="s">
        <v>948</v>
      </c>
      <c r="C8" s="21" t="str">
        <f>LOOKUP(B8,武将属性排列!C$1:C$255,武将属性排列!A$1:A$255)</f>
        <v>00</v>
      </c>
      <c r="D8" s="22">
        <v>170</v>
      </c>
      <c r="E8" s="23" t="str">
        <f t="shared" si="0"/>
        <v>AA</v>
      </c>
      <c r="F8" s="23">
        <v>26</v>
      </c>
      <c r="G8" s="23" t="str">
        <f t="shared" ref="G8:G31" si="5">IF(F8&lt;17,"0"&amp;DEC2HEX(F8),DEC2HEX(F8))</f>
        <v>1A</v>
      </c>
      <c r="H8" s="23">
        <v>21</v>
      </c>
      <c r="I8" s="23" t="str">
        <f t="shared" si="2"/>
        <v>15</v>
      </c>
      <c r="J8" s="23">
        <v>170</v>
      </c>
      <c r="K8" s="23" t="str">
        <f t="shared" si="4"/>
        <v>AA</v>
      </c>
      <c r="L8" s="23">
        <v>0</v>
      </c>
      <c r="M8" s="33">
        <v>45</v>
      </c>
      <c r="N8" s="23" t="str">
        <f t="shared" si="3"/>
        <v>2D</v>
      </c>
      <c r="O8" s="35" t="s">
        <v>794</v>
      </c>
      <c r="P8" s="34" t="s">
        <v>898</v>
      </c>
      <c r="Q8" s="34"/>
      <c r="R8" s="34"/>
      <c r="S8" s="34"/>
      <c r="T8" s="34"/>
      <c r="U8" s="34"/>
      <c r="V8" s="34"/>
      <c r="W8" s="34"/>
      <c r="X8" s="34"/>
      <c r="Y8" s="34"/>
      <c r="Z8" s="34"/>
    </row>
    <row r="9" spans="1:26" ht="14.25">
      <c r="A9" s="27" t="s">
        <v>995</v>
      </c>
      <c r="B9" s="20" t="s">
        <v>839</v>
      </c>
      <c r="C9" s="21" t="str">
        <f>LOOKUP(B9,武将属性排列!C$1:C$255,武将属性排列!A$1:A$255)</f>
        <v>08</v>
      </c>
      <c r="D9" s="22">
        <v>190</v>
      </c>
      <c r="E9" s="23" t="str">
        <f t="shared" si="0"/>
        <v>BE</v>
      </c>
      <c r="F9" s="23">
        <v>61</v>
      </c>
      <c r="G9" s="23" t="str">
        <f t="shared" si="5"/>
        <v>3D</v>
      </c>
      <c r="H9" s="23">
        <v>54</v>
      </c>
      <c r="I9" s="23" t="str">
        <f t="shared" si="2"/>
        <v>36</v>
      </c>
      <c r="J9" s="23">
        <v>160</v>
      </c>
      <c r="K9" s="23" t="str">
        <f t="shared" si="4"/>
        <v>A0</v>
      </c>
      <c r="L9" s="23">
        <v>0</v>
      </c>
      <c r="M9" s="33">
        <v>40</v>
      </c>
      <c r="N9" s="23" t="str">
        <f t="shared" si="3"/>
        <v>28</v>
      </c>
      <c r="O9" s="34" t="s">
        <v>960</v>
      </c>
      <c r="P9" s="34" t="s">
        <v>962</v>
      </c>
      <c r="Q9" s="34" t="s">
        <v>961</v>
      </c>
      <c r="R9" s="37"/>
      <c r="S9" s="37"/>
      <c r="T9" s="37"/>
      <c r="U9" s="34"/>
      <c r="V9" s="34"/>
      <c r="W9" s="34"/>
      <c r="X9" s="34"/>
      <c r="Y9" s="34"/>
      <c r="Z9" s="34"/>
    </row>
    <row r="10" spans="1:26" ht="14.25">
      <c r="A10" s="19" t="s">
        <v>996</v>
      </c>
      <c r="B10" s="20" t="s">
        <v>839</v>
      </c>
      <c r="C10" s="21" t="str">
        <f>LOOKUP(B10,武将属性排列!C$1:C$255,武将属性排列!A$1:A$255)</f>
        <v>08</v>
      </c>
      <c r="D10" s="22">
        <v>500</v>
      </c>
      <c r="E10" s="23" t="str">
        <f t="shared" si="0"/>
        <v>1F4</v>
      </c>
      <c r="F10" s="23">
        <v>32</v>
      </c>
      <c r="G10" s="23" t="str">
        <f t="shared" si="5"/>
        <v>20</v>
      </c>
      <c r="H10" s="23">
        <v>26</v>
      </c>
      <c r="I10" s="23" t="str">
        <f t="shared" si="2"/>
        <v>1A</v>
      </c>
      <c r="J10" s="23">
        <v>400</v>
      </c>
      <c r="K10" s="23" t="str">
        <f t="shared" si="4"/>
        <v>190</v>
      </c>
      <c r="L10" s="23">
        <v>0</v>
      </c>
      <c r="M10" s="33">
        <v>40</v>
      </c>
      <c r="N10" s="23" t="str">
        <f t="shared" si="3"/>
        <v>28</v>
      </c>
      <c r="O10" s="35" t="s">
        <v>839</v>
      </c>
      <c r="P10" s="34" t="s">
        <v>903</v>
      </c>
      <c r="Q10" s="34"/>
      <c r="R10" s="34"/>
      <c r="S10" s="37"/>
      <c r="T10" s="34"/>
      <c r="U10" s="34"/>
      <c r="V10" s="34"/>
      <c r="W10" s="34"/>
      <c r="X10" s="34"/>
      <c r="Y10" s="34"/>
      <c r="Z10" s="34"/>
    </row>
    <row r="11" spans="1:26" ht="14.25">
      <c r="A11" s="27" t="s">
        <v>997</v>
      </c>
      <c r="B11" s="20" t="s">
        <v>948</v>
      </c>
      <c r="C11" s="21" t="str">
        <f>LOOKUP(B11,武将属性排列!C$1:C$255,武将属性排列!A$1:A$255)</f>
        <v>00</v>
      </c>
      <c r="D11" s="22">
        <v>150</v>
      </c>
      <c r="E11" s="23" t="str">
        <f t="shared" si="0"/>
        <v>96</v>
      </c>
      <c r="F11" s="23">
        <v>21</v>
      </c>
      <c r="G11" s="23" t="str">
        <f t="shared" si="5"/>
        <v>15</v>
      </c>
      <c r="H11" s="23">
        <v>26</v>
      </c>
      <c r="I11" s="23" t="str">
        <f t="shared" si="2"/>
        <v>1A</v>
      </c>
      <c r="J11" s="23">
        <v>160</v>
      </c>
      <c r="K11" s="23" t="str">
        <f t="shared" si="4"/>
        <v>A0</v>
      </c>
      <c r="L11" s="23">
        <v>0</v>
      </c>
      <c r="M11" s="33">
        <v>30</v>
      </c>
      <c r="N11" s="23" t="str">
        <f t="shared" si="3"/>
        <v>1E</v>
      </c>
      <c r="O11" s="36" t="s">
        <v>866</v>
      </c>
      <c r="P11" s="36" t="s">
        <v>941</v>
      </c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14.25">
      <c r="A12" s="19" t="s">
        <v>998</v>
      </c>
      <c r="B12" s="20" t="s">
        <v>963</v>
      </c>
      <c r="C12" s="21" t="str">
        <f>LOOKUP(B12,武将属性排列!C$1:C$255,武将属性排列!A$1:A$255)</f>
        <v>04</v>
      </c>
      <c r="D12" s="22">
        <v>340</v>
      </c>
      <c r="E12" s="23" t="str">
        <f t="shared" si="0"/>
        <v>154</v>
      </c>
      <c r="F12" s="23">
        <v>93</v>
      </c>
      <c r="G12" s="23" t="str">
        <f t="shared" si="5"/>
        <v>5D</v>
      </c>
      <c r="H12" s="23">
        <v>96</v>
      </c>
      <c r="I12" s="23" t="str">
        <f t="shared" si="2"/>
        <v>60</v>
      </c>
      <c r="J12" s="23">
        <v>220</v>
      </c>
      <c r="K12" s="23" t="str">
        <f t="shared" si="4"/>
        <v>DC</v>
      </c>
      <c r="L12" s="23">
        <v>0</v>
      </c>
      <c r="M12" s="33">
        <v>55</v>
      </c>
      <c r="N12" s="23" t="str">
        <f t="shared" si="3"/>
        <v>37</v>
      </c>
      <c r="O12" s="34" t="s">
        <v>963</v>
      </c>
      <c r="P12" s="34" t="s">
        <v>959</v>
      </c>
      <c r="Q12" s="34" t="s">
        <v>957</v>
      </c>
      <c r="R12" s="34"/>
      <c r="S12" s="34"/>
      <c r="T12" s="34"/>
      <c r="U12" s="34"/>
      <c r="V12" s="34"/>
      <c r="W12" s="34"/>
      <c r="X12" s="34"/>
      <c r="Y12" s="34"/>
      <c r="Z12" s="34"/>
    </row>
    <row r="13" spans="1:26" ht="14.25">
      <c r="A13" s="19" t="s">
        <v>999</v>
      </c>
      <c r="B13" s="26" t="s">
        <v>963</v>
      </c>
      <c r="C13" s="21" t="str">
        <f>LOOKUP(B13,武将属性排列!C$1:C$255,武将属性排列!A$1:A$255)</f>
        <v>04</v>
      </c>
      <c r="D13" s="22">
        <v>220</v>
      </c>
      <c r="E13" s="23" t="str">
        <f t="shared" si="0"/>
        <v>DC</v>
      </c>
      <c r="F13" s="23">
        <v>62</v>
      </c>
      <c r="G13" s="23" t="str">
        <f t="shared" si="5"/>
        <v>3E</v>
      </c>
      <c r="H13" s="23">
        <v>61</v>
      </c>
      <c r="I13" s="23" t="str">
        <f t="shared" si="2"/>
        <v>3D</v>
      </c>
      <c r="J13" s="23">
        <v>210</v>
      </c>
      <c r="K13" s="23" t="str">
        <f t="shared" si="4"/>
        <v>D2</v>
      </c>
      <c r="L13" s="23">
        <v>0</v>
      </c>
      <c r="M13" s="33">
        <v>50</v>
      </c>
      <c r="N13" s="23" t="str">
        <f t="shared" si="3"/>
        <v>32</v>
      </c>
      <c r="O13" s="34" t="s">
        <v>854</v>
      </c>
      <c r="P13" s="37" t="s">
        <v>857</v>
      </c>
      <c r="Q13" s="34" t="s">
        <v>855</v>
      </c>
      <c r="R13" s="34"/>
      <c r="S13" s="34"/>
      <c r="T13" s="34"/>
      <c r="U13" s="34"/>
      <c r="V13" s="34"/>
      <c r="W13" s="34"/>
      <c r="X13" s="34"/>
      <c r="Y13" s="34"/>
      <c r="Z13" s="34"/>
    </row>
    <row r="14" spans="1:26" ht="14.25">
      <c r="A14" s="27" t="s">
        <v>1000</v>
      </c>
      <c r="B14" s="20" t="s">
        <v>948</v>
      </c>
      <c r="C14" s="21" t="str">
        <f>LOOKUP(B14,武将属性排列!C$1:C$255,武将属性排列!A$1:A$255)</f>
        <v>00</v>
      </c>
      <c r="D14" s="22">
        <v>450</v>
      </c>
      <c r="E14" s="23" t="str">
        <f t="shared" si="0"/>
        <v>1C2</v>
      </c>
      <c r="F14" s="23">
        <v>10</v>
      </c>
      <c r="G14" s="23" t="str">
        <f t="shared" si="5"/>
        <v>0A</v>
      </c>
      <c r="H14" s="23">
        <v>12</v>
      </c>
      <c r="I14" s="23" t="str">
        <f t="shared" si="2"/>
        <v>0C</v>
      </c>
      <c r="J14" s="23">
        <v>380</v>
      </c>
      <c r="K14" s="23" t="str">
        <f t="shared" si="4"/>
        <v>17C</v>
      </c>
      <c r="L14" s="23">
        <v>0</v>
      </c>
      <c r="M14" s="33">
        <v>20</v>
      </c>
      <c r="N14" s="23" t="str">
        <f t="shared" si="3"/>
        <v>14</v>
      </c>
      <c r="O14" s="38" t="s">
        <v>958</v>
      </c>
      <c r="P14" s="38" t="s">
        <v>799</v>
      </c>
      <c r="Q14" s="38"/>
      <c r="R14" s="38"/>
      <c r="S14" s="38"/>
      <c r="T14" s="34"/>
      <c r="U14" s="34"/>
      <c r="V14" s="34"/>
      <c r="W14" s="34"/>
      <c r="X14" s="34"/>
      <c r="Y14" s="34"/>
      <c r="Z14" s="34"/>
    </row>
    <row r="15" spans="1:26" ht="14.25">
      <c r="A15" s="27" t="s">
        <v>678</v>
      </c>
      <c r="B15" s="20" t="s">
        <v>805</v>
      </c>
      <c r="C15" s="21" t="str">
        <f>LOOKUP(B15,武将属性排列!C$1:C$255,武将属性排列!A$1:A$255)</f>
        <v>01</v>
      </c>
      <c r="D15" s="22">
        <v>400</v>
      </c>
      <c r="E15" s="23" t="str">
        <f t="shared" si="0"/>
        <v>190</v>
      </c>
      <c r="F15" s="23">
        <v>12</v>
      </c>
      <c r="G15" s="23" t="str">
        <f t="shared" si="5"/>
        <v>0C</v>
      </c>
      <c r="H15" s="23">
        <v>13</v>
      </c>
      <c r="I15" s="23" t="str">
        <f t="shared" si="2"/>
        <v>0D</v>
      </c>
      <c r="J15" s="23">
        <v>230</v>
      </c>
      <c r="K15" s="23" t="str">
        <f t="shared" si="4"/>
        <v>E6</v>
      </c>
      <c r="L15" s="23">
        <v>0</v>
      </c>
      <c r="M15" s="33">
        <v>45</v>
      </c>
      <c r="N15" s="23" t="str">
        <f t="shared" si="3"/>
        <v>2D</v>
      </c>
      <c r="O15" s="38" t="s">
        <v>805</v>
      </c>
      <c r="P15" s="38" t="s">
        <v>801</v>
      </c>
      <c r="Q15" s="38" t="s">
        <v>892</v>
      </c>
      <c r="R15" s="38"/>
      <c r="S15" s="38"/>
      <c r="T15" s="34"/>
      <c r="U15" s="34"/>
      <c r="V15" s="34"/>
      <c r="W15" s="34"/>
      <c r="X15" s="34"/>
      <c r="Y15" s="34"/>
      <c r="Z15" s="34"/>
    </row>
    <row r="16" spans="1:26" ht="14.25">
      <c r="A16" s="19" t="s">
        <v>1001</v>
      </c>
      <c r="B16" s="20" t="s">
        <v>948</v>
      </c>
      <c r="C16" s="21" t="str">
        <f>LOOKUP(B16,武将属性排列!C$1:C$255,武将属性排列!A$1:A$255)</f>
        <v>00</v>
      </c>
      <c r="D16" s="22">
        <v>250</v>
      </c>
      <c r="E16" s="23" t="str">
        <f t="shared" si="0"/>
        <v>FA</v>
      </c>
      <c r="F16" s="23">
        <v>63</v>
      </c>
      <c r="G16" s="23" t="str">
        <f t="shared" si="5"/>
        <v>3F</v>
      </c>
      <c r="H16" s="23">
        <v>68</v>
      </c>
      <c r="I16" s="23" t="str">
        <f t="shared" si="2"/>
        <v>44</v>
      </c>
      <c r="J16" s="23">
        <v>220</v>
      </c>
      <c r="K16" s="23" t="str">
        <f t="shared" si="4"/>
        <v>DC</v>
      </c>
      <c r="L16" s="23">
        <v>0</v>
      </c>
      <c r="M16" s="33">
        <v>50</v>
      </c>
      <c r="N16" s="23" t="str">
        <f t="shared" si="3"/>
        <v>32</v>
      </c>
      <c r="O16" s="38" t="s">
        <v>874</v>
      </c>
      <c r="P16" s="38" t="s">
        <v>875</v>
      </c>
      <c r="Q16" s="38" t="s">
        <v>971</v>
      </c>
      <c r="R16" s="38" t="s">
        <v>890</v>
      </c>
      <c r="S16" s="38"/>
      <c r="T16" s="38"/>
      <c r="U16" s="38"/>
      <c r="V16" s="38"/>
      <c r="W16" s="38"/>
      <c r="X16" s="38"/>
      <c r="Y16" s="34"/>
      <c r="Z16" s="34"/>
    </row>
    <row r="17" spans="1:26" ht="14.25">
      <c r="A17" s="19" t="s">
        <v>1002</v>
      </c>
      <c r="B17" s="20" t="s">
        <v>948</v>
      </c>
      <c r="C17" s="21" t="str">
        <f>LOOKUP(B17,武将属性排列!C$1:C$255,武将属性排列!A$1:A$255)</f>
        <v>00</v>
      </c>
      <c r="D17" s="22">
        <v>270</v>
      </c>
      <c r="E17" s="23" t="str">
        <f t="shared" si="0"/>
        <v>10E</v>
      </c>
      <c r="F17" s="23">
        <v>58</v>
      </c>
      <c r="G17" s="23" t="str">
        <f t="shared" si="5"/>
        <v>3A</v>
      </c>
      <c r="H17" s="23">
        <v>59</v>
      </c>
      <c r="I17" s="23" t="str">
        <f t="shared" si="2"/>
        <v>3B</v>
      </c>
      <c r="J17" s="23">
        <v>260</v>
      </c>
      <c r="K17" s="23" t="str">
        <f t="shared" si="4"/>
        <v>104</v>
      </c>
      <c r="L17" s="23">
        <v>0</v>
      </c>
      <c r="M17" s="33">
        <v>50</v>
      </c>
      <c r="N17" s="23" t="str">
        <f t="shared" si="3"/>
        <v>32</v>
      </c>
      <c r="O17" s="35" t="s">
        <v>929</v>
      </c>
      <c r="P17" s="34" t="s">
        <v>928</v>
      </c>
      <c r="Q17" s="34" t="s">
        <v>930</v>
      </c>
      <c r="R17" s="34" t="s">
        <v>953</v>
      </c>
      <c r="S17" s="34" t="s">
        <v>952</v>
      </c>
      <c r="T17" s="34" t="s">
        <v>951</v>
      </c>
      <c r="U17" s="34"/>
      <c r="V17" s="34"/>
      <c r="W17" s="34"/>
      <c r="X17" s="34"/>
      <c r="Y17" s="34"/>
      <c r="Z17" s="34"/>
    </row>
    <row r="18" spans="1:26" ht="14.25">
      <c r="A18" s="19" t="s">
        <v>1003</v>
      </c>
      <c r="B18" s="20" t="s">
        <v>981</v>
      </c>
      <c r="C18" s="21" t="str">
        <f>LOOKUP(B18,武将属性排列!C$1:C$255,武将属性排列!A$1:A$255)</f>
        <v>02</v>
      </c>
      <c r="D18" s="22">
        <v>240</v>
      </c>
      <c r="E18" s="23" t="str">
        <f t="shared" si="0"/>
        <v>F0</v>
      </c>
      <c r="F18" s="23">
        <v>55</v>
      </c>
      <c r="G18" s="23" t="str">
        <f t="shared" si="5"/>
        <v>37</v>
      </c>
      <c r="H18" s="23">
        <v>57</v>
      </c>
      <c r="I18" s="23" t="str">
        <f t="shared" si="2"/>
        <v>39</v>
      </c>
      <c r="J18" s="23">
        <v>220</v>
      </c>
      <c r="K18" s="23" t="str">
        <f t="shared" si="4"/>
        <v>DC</v>
      </c>
      <c r="L18" s="23">
        <v>0</v>
      </c>
      <c r="M18" s="33">
        <v>45</v>
      </c>
      <c r="N18" s="23" t="str">
        <f t="shared" si="3"/>
        <v>2D</v>
      </c>
      <c r="O18" s="38" t="s">
        <v>981</v>
      </c>
      <c r="P18" s="38" t="s">
        <v>760</v>
      </c>
      <c r="Q18" s="38" t="s">
        <v>812</v>
      </c>
      <c r="R18" s="38" t="s">
        <v>803</v>
      </c>
      <c r="S18" s="38"/>
      <c r="T18" s="38"/>
      <c r="U18" s="38"/>
      <c r="V18" s="38"/>
      <c r="W18" s="38"/>
      <c r="X18" s="38"/>
      <c r="Y18" s="34"/>
      <c r="Z18" s="34"/>
    </row>
    <row r="19" spans="1:26" ht="14.25">
      <c r="A19" s="27" t="s">
        <v>1004</v>
      </c>
      <c r="B19" s="20" t="s">
        <v>788</v>
      </c>
      <c r="C19" s="21" t="str">
        <f>LOOKUP(B19,武将属性排列!C$1:C$255,武将属性排列!A$1:A$255)</f>
        <v>05</v>
      </c>
      <c r="D19" s="22">
        <v>200</v>
      </c>
      <c r="E19" s="23" t="str">
        <f t="shared" si="0"/>
        <v>C8</v>
      </c>
      <c r="F19" s="23">
        <v>51</v>
      </c>
      <c r="G19" s="23" t="str">
        <f t="shared" si="5"/>
        <v>33</v>
      </c>
      <c r="H19" s="23">
        <v>55</v>
      </c>
      <c r="I19" s="23" t="str">
        <f t="shared" si="2"/>
        <v>37</v>
      </c>
      <c r="J19" s="23">
        <v>170</v>
      </c>
      <c r="K19" s="23" t="str">
        <f t="shared" si="4"/>
        <v>AA</v>
      </c>
      <c r="L19" s="23">
        <v>0</v>
      </c>
      <c r="M19" s="33">
        <v>40</v>
      </c>
      <c r="N19" s="23" t="str">
        <f t="shared" si="3"/>
        <v>28</v>
      </c>
      <c r="O19" s="34" t="s">
        <v>788</v>
      </c>
      <c r="P19" s="34" t="s">
        <v>785</v>
      </c>
      <c r="Q19" s="34" t="s">
        <v>787</v>
      </c>
      <c r="R19" s="34" t="s">
        <v>786</v>
      </c>
      <c r="S19" s="34"/>
      <c r="T19" s="34"/>
      <c r="U19" s="34"/>
      <c r="V19" s="34"/>
      <c r="W19" s="34"/>
      <c r="X19" s="34"/>
      <c r="Y19" s="34"/>
      <c r="Z19" s="34"/>
    </row>
    <row r="20" spans="1:26" ht="14.25">
      <c r="A20" s="27" t="s">
        <v>1005</v>
      </c>
      <c r="B20" s="20" t="s">
        <v>768</v>
      </c>
      <c r="C20" s="21" t="str">
        <f>LOOKUP(B20,武将属性排列!C$1:C$255,武将属性排列!A$1:A$255)</f>
        <v>03</v>
      </c>
      <c r="D20" s="22">
        <v>140</v>
      </c>
      <c r="E20" s="23" t="str">
        <f t="shared" si="0"/>
        <v>8C</v>
      </c>
      <c r="F20" s="23">
        <v>56</v>
      </c>
      <c r="G20" s="23" t="str">
        <f t="shared" si="5"/>
        <v>38</v>
      </c>
      <c r="H20" s="23">
        <v>51</v>
      </c>
      <c r="I20" s="23" t="str">
        <f t="shared" si="2"/>
        <v>33</v>
      </c>
      <c r="J20" s="23">
        <v>110</v>
      </c>
      <c r="K20" s="23" t="str">
        <f t="shared" si="4"/>
        <v>6E</v>
      </c>
      <c r="L20" s="23">
        <v>0</v>
      </c>
      <c r="M20" s="33">
        <v>25</v>
      </c>
      <c r="N20" s="23" t="str">
        <f t="shared" si="3"/>
        <v>19</v>
      </c>
      <c r="O20" s="38" t="s">
        <v>768</v>
      </c>
      <c r="P20" s="39" t="s">
        <v>882</v>
      </c>
      <c r="Q20" s="38" t="s">
        <v>918</v>
      </c>
      <c r="R20" s="38"/>
      <c r="S20" s="38"/>
      <c r="T20" s="38"/>
      <c r="U20" s="38"/>
      <c r="V20" s="38"/>
      <c r="W20" s="38"/>
      <c r="X20" s="38"/>
      <c r="Y20" s="34"/>
      <c r="Z20" s="34"/>
    </row>
    <row r="21" spans="1:26" ht="14.25">
      <c r="A21" s="27" t="s">
        <v>1006</v>
      </c>
      <c r="B21" s="20" t="s">
        <v>948</v>
      </c>
      <c r="C21" s="21" t="str">
        <f>LOOKUP(B21,武将属性排列!C$1:C$255,武将属性排列!A$1:A$255)</f>
        <v>00</v>
      </c>
      <c r="D21" s="22">
        <v>160</v>
      </c>
      <c r="E21" s="23" t="str">
        <f t="shared" si="0"/>
        <v>A0</v>
      </c>
      <c r="F21" s="23">
        <v>61</v>
      </c>
      <c r="G21" s="23" t="str">
        <f t="shared" si="5"/>
        <v>3D</v>
      </c>
      <c r="H21" s="23">
        <v>67</v>
      </c>
      <c r="I21" s="23" t="str">
        <f t="shared" si="2"/>
        <v>43</v>
      </c>
      <c r="J21" s="23">
        <v>100</v>
      </c>
      <c r="K21" s="23" t="str">
        <f t="shared" si="4"/>
        <v>64</v>
      </c>
      <c r="L21" s="23">
        <v>0</v>
      </c>
      <c r="M21" s="33">
        <v>30</v>
      </c>
      <c r="N21" s="23" t="str">
        <f t="shared" si="3"/>
        <v>1E</v>
      </c>
      <c r="O21" s="40" t="s">
        <v>838</v>
      </c>
      <c r="P21" s="35" t="s">
        <v>840</v>
      </c>
      <c r="Q21" s="38"/>
      <c r="R21" s="38"/>
      <c r="S21" s="38"/>
      <c r="T21" s="38"/>
      <c r="U21" s="38"/>
      <c r="V21" s="38"/>
      <c r="W21" s="38"/>
      <c r="X21" s="38"/>
      <c r="Y21" s="34"/>
      <c r="Z21" s="34"/>
    </row>
    <row r="22" spans="1:26" ht="14.25">
      <c r="A22" s="19" t="s">
        <v>1007</v>
      </c>
      <c r="B22" s="20" t="s">
        <v>770</v>
      </c>
      <c r="C22" s="21" t="str">
        <f>LOOKUP(B22,武将属性排列!C$1:C$255,武将属性排列!A$1:A$255)</f>
        <v>06</v>
      </c>
      <c r="D22" s="22">
        <v>290</v>
      </c>
      <c r="E22" s="23" t="str">
        <f t="shared" si="0"/>
        <v>122</v>
      </c>
      <c r="F22" s="23">
        <v>84</v>
      </c>
      <c r="G22" s="23" t="str">
        <f t="shared" si="5"/>
        <v>54</v>
      </c>
      <c r="H22" s="23">
        <v>86</v>
      </c>
      <c r="I22" s="23" t="str">
        <f t="shared" si="2"/>
        <v>56</v>
      </c>
      <c r="J22" s="23">
        <v>200</v>
      </c>
      <c r="K22" s="23" t="str">
        <f t="shared" si="4"/>
        <v>C8</v>
      </c>
      <c r="L22" s="23">
        <v>0</v>
      </c>
      <c r="M22" s="33">
        <v>45</v>
      </c>
      <c r="N22" s="23" t="str">
        <f t="shared" si="3"/>
        <v>2D</v>
      </c>
      <c r="O22" s="38" t="s">
        <v>767</v>
      </c>
      <c r="P22" s="37" t="s">
        <v>769</v>
      </c>
      <c r="Q22" s="38" t="s">
        <v>771</v>
      </c>
      <c r="R22" s="38"/>
      <c r="S22" s="38"/>
      <c r="T22" s="38"/>
      <c r="U22" s="38"/>
      <c r="V22" s="38"/>
      <c r="W22" s="38"/>
      <c r="X22" s="38"/>
      <c r="Y22" s="34"/>
      <c r="Z22" s="34"/>
    </row>
    <row r="23" spans="1:26" ht="14.25">
      <c r="A23" s="19" t="s">
        <v>1008</v>
      </c>
      <c r="B23" s="20" t="s">
        <v>809</v>
      </c>
      <c r="C23" s="21" t="str">
        <f>LOOKUP(B23,武将属性排列!C$1:C$255,武将属性排列!A$1:A$255)</f>
        <v>0B</v>
      </c>
      <c r="D23" s="22">
        <v>280</v>
      </c>
      <c r="E23" s="23" t="str">
        <f t="shared" si="0"/>
        <v>118</v>
      </c>
      <c r="F23" s="23">
        <v>93</v>
      </c>
      <c r="G23" s="23" t="str">
        <f t="shared" si="5"/>
        <v>5D</v>
      </c>
      <c r="H23" s="23">
        <v>91</v>
      </c>
      <c r="I23" s="23" t="str">
        <f t="shared" si="2"/>
        <v>5B</v>
      </c>
      <c r="J23" s="23">
        <v>250</v>
      </c>
      <c r="K23" s="23" t="str">
        <f t="shared" si="4"/>
        <v>FA</v>
      </c>
      <c r="L23" s="23">
        <v>0</v>
      </c>
      <c r="M23" s="33">
        <v>55</v>
      </c>
      <c r="N23" s="23" t="str">
        <f t="shared" si="3"/>
        <v>37</v>
      </c>
      <c r="O23" s="38" t="s">
        <v>809</v>
      </c>
      <c r="P23" s="35" t="s">
        <v>848</v>
      </c>
      <c r="Q23" s="38" t="s">
        <v>861</v>
      </c>
      <c r="R23" s="37" t="s">
        <v>887</v>
      </c>
      <c r="S23" s="38"/>
      <c r="T23" s="38"/>
      <c r="U23" s="38"/>
      <c r="V23" s="38"/>
      <c r="W23" s="38"/>
      <c r="X23" s="38"/>
      <c r="Y23" s="34"/>
      <c r="Z23" s="34"/>
    </row>
    <row r="24" spans="1:26" ht="14.25">
      <c r="A24" s="27" t="s">
        <v>679</v>
      </c>
      <c r="B24" s="20" t="s">
        <v>924</v>
      </c>
      <c r="C24" s="21" t="str">
        <f>LOOKUP(B24,武将属性排列!C$1:C$255,武将属性排列!A$1:A$255)</f>
        <v>0A</v>
      </c>
      <c r="D24" s="22">
        <v>210</v>
      </c>
      <c r="E24" s="23" t="str">
        <f t="shared" si="0"/>
        <v>D2</v>
      </c>
      <c r="F24" s="23">
        <v>59</v>
      </c>
      <c r="G24" s="23" t="str">
        <f t="shared" si="5"/>
        <v>3B</v>
      </c>
      <c r="H24" s="23">
        <v>69</v>
      </c>
      <c r="I24" s="23" t="str">
        <f t="shared" si="2"/>
        <v>45</v>
      </c>
      <c r="J24" s="23">
        <v>180</v>
      </c>
      <c r="K24" s="23" t="str">
        <f t="shared" si="4"/>
        <v>B4</v>
      </c>
      <c r="L24" s="23">
        <v>0</v>
      </c>
      <c r="M24" s="33">
        <v>40</v>
      </c>
      <c r="N24" s="23" t="str">
        <f t="shared" si="3"/>
        <v>28</v>
      </c>
      <c r="O24" s="38" t="s">
        <v>924</v>
      </c>
      <c r="P24" s="38" t="s">
        <v>879</v>
      </c>
      <c r="Q24" s="38" t="s">
        <v>873</v>
      </c>
      <c r="R24" s="38"/>
      <c r="S24" s="38"/>
      <c r="T24" s="38"/>
      <c r="U24" s="38"/>
      <c r="V24" s="38"/>
      <c r="W24" s="38"/>
      <c r="X24" s="38"/>
      <c r="Y24" s="34"/>
      <c r="Z24" s="34"/>
    </row>
    <row r="25" spans="1:26" ht="14.25">
      <c r="A25" s="27" t="s">
        <v>1009</v>
      </c>
      <c r="B25" s="20" t="s">
        <v>770</v>
      </c>
      <c r="C25" s="21" t="str">
        <f>LOOKUP(B25,武将属性排列!C$1:C$255,武将属性排列!A$1:A$255)</f>
        <v>06</v>
      </c>
      <c r="D25" s="22">
        <v>240</v>
      </c>
      <c r="E25" s="23" t="str">
        <f t="shared" si="0"/>
        <v>F0</v>
      </c>
      <c r="F25" s="23">
        <v>53</v>
      </c>
      <c r="G25" s="23" t="str">
        <f t="shared" si="5"/>
        <v>35</v>
      </c>
      <c r="H25" s="23">
        <v>52</v>
      </c>
      <c r="I25" s="23" t="str">
        <f t="shared" si="2"/>
        <v>34</v>
      </c>
      <c r="J25" s="23">
        <v>200</v>
      </c>
      <c r="K25" s="23" t="str">
        <f t="shared" si="4"/>
        <v>C8</v>
      </c>
      <c r="L25" s="23">
        <v>0</v>
      </c>
      <c r="M25" s="33">
        <v>45</v>
      </c>
      <c r="N25" s="23" t="str">
        <f t="shared" si="3"/>
        <v>2D</v>
      </c>
      <c r="O25" s="38" t="s">
        <v>770</v>
      </c>
      <c r="P25" s="38" t="s">
        <v>956</v>
      </c>
      <c r="Q25" s="34" t="s">
        <v>780</v>
      </c>
      <c r="R25" s="34"/>
      <c r="S25" s="34"/>
      <c r="T25" s="34"/>
      <c r="U25" s="34"/>
      <c r="V25" s="38"/>
      <c r="W25" s="38"/>
      <c r="X25" s="38"/>
      <c r="Y25" s="34"/>
      <c r="Z25" s="34"/>
    </row>
    <row r="26" spans="1:26" ht="14.25">
      <c r="A26" s="27" t="s">
        <v>1010</v>
      </c>
      <c r="B26" s="20" t="s">
        <v>948</v>
      </c>
      <c r="C26" s="21" t="str">
        <f>LOOKUP(B26,武将属性排列!C$1:C$255,武将属性排列!A$1:A$255)</f>
        <v>00</v>
      </c>
      <c r="D26" s="22">
        <v>200</v>
      </c>
      <c r="E26" s="23" t="str">
        <f t="shared" si="0"/>
        <v>C8</v>
      </c>
      <c r="F26" s="23">
        <v>66</v>
      </c>
      <c r="G26" s="23" t="str">
        <f t="shared" si="5"/>
        <v>42</v>
      </c>
      <c r="H26" s="23">
        <v>62</v>
      </c>
      <c r="I26" s="23" t="str">
        <f t="shared" si="2"/>
        <v>3E</v>
      </c>
      <c r="J26" s="23">
        <v>170</v>
      </c>
      <c r="K26" s="23" t="str">
        <f t="shared" si="4"/>
        <v>AA</v>
      </c>
      <c r="L26" s="23">
        <v>0</v>
      </c>
      <c r="M26" s="33">
        <v>45</v>
      </c>
      <c r="N26" s="23" t="str">
        <f t="shared" si="3"/>
        <v>2D</v>
      </c>
      <c r="O26" s="39" t="s">
        <v>844</v>
      </c>
      <c r="P26" s="38" t="s">
        <v>845</v>
      </c>
      <c r="Q26" s="34"/>
      <c r="R26" s="34"/>
      <c r="S26" s="34"/>
      <c r="T26" s="34"/>
      <c r="U26" s="38"/>
      <c r="V26" s="38"/>
      <c r="W26" s="38"/>
      <c r="X26" s="38"/>
      <c r="Y26" s="38"/>
      <c r="Z26" s="34"/>
    </row>
    <row r="27" spans="1:26" ht="14.25">
      <c r="A27" s="27" t="s">
        <v>681</v>
      </c>
      <c r="B27" s="20" t="s">
        <v>948</v>
      </c>
      <c r="C27" s="21" t="str">
        <f>LOOKUP(B27,武将属性排列!C$1:C$255,武将属性排列!A$1:A$255)</f>
        <v>00</v>
      </c>
      <c r="D27" s="22">
        <v>350</v>
      </c>
      <c r="E27" s="23" t="str">
        <f t="shared" si="0"/>
        <v>15E</v>
      </c>
      <c r="F27" s="23">
        <v>62</v>
      </c>
      <c r="G27" s="23" t="str">
        <f t="shared" si="5"/>
        <v>3E</v>
      </c>
      <c r="H27" s="23">
        <v>59</v>
      </c>
      <c r="I27" s="23" t="str">
        <f t="shared" si="2"/>
        <v>3B</v>
      </c>
      <c r="J27" s="23">
        <v>230</v>
      </c>
      <c r="K27" s="23" t="str">
        <f t="shared" si="4"/>
        <v>E6</v>
      </c>
      <c r="L27" s="23">
        <v>0</v>
      </c>
      <c r="M27" s="33">
        <v>45</v>
      </c>
      <c r="N27" s="23" t="str">
        <f t="shared" si="3"/>
        <v>2D</v>
      </c>
      <c r="O27" s="38" t="s">
        <v>978</v>
      </c>
      <c r="P27" s="38" t="s">
        <v>904</v>
      </c>
      <c r="Q27" s="38"/>
      <c r="R27" s="38"/>
      <c r="S27" s="38"/>
      <c r="T27" s="38"/>
      <c r="U27" s="38"/>
      <c r="V27" s="38"/>
      <c r="W27" s="38"/>
      <c r="X27" s="38"/>
      <c r="Y27" s="38"/>
      <c r="Z27" s="34"/>
    </row>
    <row r="28" spans="1:26" ht="14.25">
      <c r="A28" s="19" t="s">
        <v>682</v>
      </c>
      <c r="B28" s="20" t="s">
        <v>868</v>
      </c>
      <c r="C28" s="21" t="str">
        <f>LOOKUP(B28,武将属性排列!C$1:C$255,武将属性排列!A$1:A$255)</f>
        <v>07</v>
      </c>
      <c r="D28" s="22">
        <v>240</v>
      </c>
      <c r="E28" s="23" t="str">
        <f t="shared" si="0"/>
        <v>F0</v>
      </c>
      <c r="F28" s="23">
        <v>69</v>
      </c>
      <c r="G28" s="23" t="str">
        <f t="shared" si="5"/>
        <v>45</v>
      </c>
      <c r="H28" s="23">
        <v>72</v>
      </c>
      <c r="I28" s="23" t="str">
        <f t="shared" si="2"/>
        <v>48</v>
      </c>
      <c r="J28" s="23">
        <v>210</v>
      </c>
      <c r="K28" s="23" t="str">
        <f t="shared" si="4"/>
        <v>D2</v>
      </c>
      <c r="L28" s="23">
        <v>0</v>
      </c>
      <c r="M28" s="33">
        <v>40</v>
      </c>
      <c r="N28" s="23" t="str">
        <f t="shared" si="3"/>
        <v>28</v>
      </c>
      <c r="O28" s="35" t="s">
        <v>868</v>
      </c>
      <c r="P28" s="34" t="s">
        <v>914</v>
      </c>
      <c r="Q28" s="34" t="s">
        <v>869</v>
      </c>
      <c r="R28" s="37"/>
      <c r="S28" s="37"/>
      <c r="T28" s="38"/>
      <c r="U28" s="38"/>
      <c r="V28" s="38"/>
      <c r="W28" s="38"/>
      <c r="X28" s="38"/>
      <c r="Y28" s="38"/>
      <c r="Z28" s="34"/>
    </row>
    <row r="29" spans="1:26" ht="14.25">
      <c r="A29" s="27" t="s">
        <v>1011</v>
      </c>
      <c r="B29" s="20" t="s">
        <v>948</v>
      </c>
      <c r="C29" s="21" t="str">
        <f>LOOKUP(B29,武将属性排列!C$1:C$255,武将属性排列!A$1:A$255)</f>
        <v>00</v>
      </c>
      <c r="D29" s="22">
        <v>190</v>
      </c>
      <c r="E29" s="23" t="str">
        <f t="shared" si="0"/>
        <v>BE</v>
      </c>
      <c r="F29" s="23">
        <v>62</v>
      </c>
      <c r="G29" s="23" t="str">
        <f t="shared" si="5"/>
        <v>3E</v>
      </c>
      <c r="H29" s="23">
        <v>68</v>
      </c>
      <c r="I29" s="23" t="str">
        <f t="shared" si="2"/>
        <v>44</v>
      </c>
      <c r="J29" s="23">
        <v>170</v>
      </c>
      <c r="K29" s="23" t="str">
        <f t="shared" si="4"/>
        <v>AA</v>
      </c>
      <c r="L29" s="23">
        <v>0</v>
      </c>
      <c r="M29" s="33">
        <v>40</v>
      </c>
      <c r="N29" s="23" t="str">
        <f t="shared" si="3"/>
        <v>28</v>
      </c>
      <c r="O29" s="34" t="s">
        <v>790</v>
      </c>
      <c r="P29" s="34" t="s">
        <v>792</v>
      </c>
      <c r="Q29" s="34"/>
      <c r="R29" s="34"/>
      <c r="S29" s="34"/>
      <c r="T29" s="38"/>
      <c r="U29" s="38"/>
      <c r="V29" s="38"/>
      <c r="W29" s="38"/>
      <c r="X29" s="38"/>
      <c r="Y29" s="34"/>
      <c r="Z29" s="34"/>
    </row>
    <row r="30" spans="1:26" ht="14.25">
      <c r="A30" s="27" t="s">
        <v>1012</v>
      </c>
      <c r="B30" s="20" t="s">
        <v>948</v>
      </c>
      <c r="C30" s="21" t="str">
        <f>LOOKUP(B30,武将属性排列!C$1:C$255,武将属性排列!A$1:A$255)</f>
        <v>00</v>
      </c>
      <c r="D30" s="22">
        <v>170</v>
      </c>
      <c r="E30" s="23" t="str">
        <f t="shared" si="0"/>
        <v>AA</v>
      </c>
      <c r="F30" s="23">
        <v>13</v>
      </c>
      <c r="G30" s="23" t="str">
        <f t="shared" si="5"/>
        <v>0D</v>
      </c>
      <c r="H30" s="23">
        <v>19</v>
      </c>
      <c r="I30" s="23" t="str">
        <f t="shared" si="2"/>
        <v>13</v>
      </c>
      <c r="J30" s="23">
        <v>160</v>
      </c>
      <c r="K30" s="23" t="str">
        <f t="shared" si="4"/>
        <v>A0</v>
      </c>
      <c r="L30" s="23">
        <v>0</v>
      </c>
      <c r="M30" s="33">
        <v>35</v>
      </c>
      <c r="N30" s="23" t="str">
        <f t="shared" si="3"/>
        <v>23</v>
      </c>
      <c r="O30" s="38" t="s">
        <v>926</v>
      </c>
      <c r="P30" s="38" t="s">
        <v>764</v>
      </c>
      <c r="Q30" s="38"/>
      <c r="R30" s="37"/>
      <c r="S30" s="38"/>
      <c r="T30" s="38"/>
      <c r="U30" s="38"/>
      <c r="V30" s="38"/>
      <c r="W30" s="38"/>
      <c r="X30" s="38"/>
      <c r="Y30" s="34"/>
      <c r="Z30" s="34"/>
    </row>
    <row r="31" spans="1:26" ht="14.25">
      <c r="A31" s="27" t="s">
        <v>684</v>
      </c>
      <c r="B31" s="20" t="s">
        <v>948</v>
      </c>
      <c r="C31" s="21" t="str">
        <f>LOOKUP(B31,武将属性排列!C$1:C$255,武将属性排列!A$1:A$255)</f>
        <v>00</v>
      </c>
      <c r="D31" s="28">
        <v>160</v>
      </c>
      <c r="E31" s="23" t="str">
        <f t="shared" si="0"/>
        <v>A0</v>
      </c>
      <c r="F31" s="29">
        <v>59</v>
      </c>
      <c r="G31" s="23" t="str">
        <f t="shared" si="5"/>
        <v>3B</v>
      </c>
      <c r="H31" s="29">
        <v>56</v>
      </c>
      <c r="I31" s="23" t="str">
        <f t="shared" si="2"/>
        <v>38</v>
      </c>
      <c r="J31" s="29">
        <v>150</v>
      </c>
      <c r="K31" s="23" t="str">
        <f t="shared" si="4"/>
        <v>96</v>
      </c>
      <c r="L31" s="29">
        <v>0</v>
      </c>
      <c r="M31" s="41">
        <v>40</v>
      </c>
      <c r="N31" s="23" t="str">
        <f t="shared" si="3"/>
        <v>28</v>
      </c>
      <c r="O31" s="38" t="s">
        <v>947</v>
      </c>
      <c r="P31" s="38" t="s">
        <v>772</v>
      </c>
      <c r="Q31" s="37"/>
      <c r="R31" s="37"/>
      <c r="S31" s="38"/>
      <c r="T31" s="38"/>
      <c r="U31" s="38"/>
      <c r="V31" s="38"/>
      <c r="W31" s="38"/>
      <c r="X31" s="38"/>
      <c r="Y31" s="34"/>
      <c r="Z31" s="34"/>
    </row>
  </sheetData>
  <phoneticPr fontId="37" type="noConversion"/>
  <conditionalFormatting sqref="A1">
    <cfRule type="duplicateValues" dxfId="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IE34"/>
  <sheetViews>
    <sheetView topLeftCell="M1" workbookViewId="0">
      <selection activeCell="O29" sqref="O29"/>
    </sheetView>
  </sheetViews>
  <sheetFormatPr defaultColWidth="9" defaultRowHeight="18.75"/>
  <cols>
    <col min="1" max="1" width="6.375" style="1" customWidth="1"/>
    <col min="2" max="2" width="10.875" style="1" customWidth="1"/>
    <col min="3" max="3" width="8.25" style="1" customWidth="1"/>
    <col min="4" max="4" width="5.5" style="1" customWidth="1"/>
    <col min="5" max="11" width="4.5" style="1" customWidth="1"/>
    <col min="12" max="12" width="10.5" style="1" customWidth="1"/>
    <col min="13" max="13" width="12.5" style="1" customWidth="1"/>
    <col min="14" max="15" width="10.625" style="3" customWidth="1"/>
    <col min="16" max="16" width="6.625" style="2" customWidth="1"/>
    <col min="17" max="17" width="5.875" style="4" customWidth="1"/>
    <col min="18" max="31" width="4.625" style="4" customWidth="1"/>
    <col min="32" max="43" width="4.625" style="5" customWidth="1"/>
    <col min="44" max="51" width="4.625" style="4" customWidth="1"/>
    <col min="52" max="225" width="9" style="1"/>
    <col min="226" max="16384" width="9" style="6"/>
  </cols>
  <sheetData>
    <row r="1" spans="1:239" s="1" customFormat="1" ht="25.5">
      <c r="A1" s="231" t="s">
        <v>1082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</row>
    <row r="2" spans="1:239" s="2" customFormat="1" ht="14.25">
      <c r="A2" s="233" t="s">
        <v>73</v>
      </c>
      <c r="B2" s="232" t="s">
        <v>1060</v>
      </c>
      <c r="C2" s="230"/>
      <c r="D2" s="230"/>
      <c r="E2" s="230"/>
      <c r="F2" s="230"/>
      <c r="G2" s="230"/>
      <c r="H2" s="230"/>
      <c r="I2" s="7"/>
      <c r="J2" s="7"/>
      <c r="K2" s="7"/>
      <c r="L2" s="233" t="s">
        <v>699</v>
      </c>
      <c r="M2" s="233"/>
      <c r="N2" s="233" t="s">
        <v>700</v>
      </c>
      <c r="O2" s="233"/>
      <c r="Q2" s="4">
        <v>1</v>
      </c>
      <c r="R2" s="4">
        <v>2</v>
      </c>
      <c r="S2" s="4">
        <v>3</v>
      </c>
      <c r="T2" s="4">
        <v>4</v>
      </c>
      <c r="U2" s="4">
        <v>5</v>
      </c>
      <c r="V2" s="4">
        <v>6</v>
      </c>
      <c r="W2" s="4">
        <v>7</v>
      </c>
      <c r="X2" s="4">
        <v>8</v>
      </c>
      <c r="Y2" s="4">
        <v>9</v>
      </c>
      <c r="Z2" s="4" t="s">
        <v>701</v>
      </c>
      <c r="AA2" s="4" t="s">
        <v>702</v>
      </c>
      <c r="AB2" s="4" t="s">
        <v>703</v>
      </c>
      <c r="AC2" s="4" t="s">
        <v>704</v>
      </c>
      <c r="AD2" s="4" t="s">
        <v>705</v>
      </c>
      <c r="AE2" s="4" t="s">
        <v>706</v>
      </c>
      <c r="AF2" s="5">
        <v>10</v>
      </c>
      <c r="AG2" s="5">
        <v>11</v>
      </c>
      <c r="AH2" s="5">
        <v>12</v>
      </c>
      <c r="AI2" s="5">
        <v>13</v>
      </c>
      <c r="AJ2" s="5">
        <v>14</v>
      </c>
      <c r="AK2" s="5">
        <v>15</v>
      </c>
      <c r="AL2" s="5">
        <v>16</v>
      </c>
      <c r="AM2" s="5">
        <v>17</v>
      </c>
      <c r="AN2" s="5">
        <v>18</v>
      </c>
      <c r="AO2" s="5">
        <v>19</v>
      </c>
      <c r="AP2" s="5" t="s">
        <v>203</v>
      </c>
      <c r="AQ2" s="5" t="s">
        <v>207</v>
      </c>
      <c r="AR2" s="4" t="s">
        <v>508</v>
      </c>
      <c r="AS2" s="4" t="s">
        <v>487</v>
      </c>
      <c r="AT2" s="4" t="s">
        <v>480</v>
      </c>
      <c r="AU2" s="4" t="s">
        <v>478</v>
      </c>
      <c r="AV2" s="4">
        <v>20</v>
      </c>
      <c r="AW2" s="4">
        <v>21</v>
      </c>
      <c r="AX2" s="4">
        <v>22</v>
      </c>
      <c r="AY2" s="4">
        <v>23</v>
      </c>
    </row>
    <row r="3" spans="1:239" s="2" customFormat="1" ht="31.5">
      <c r="A3" s="233"/>
      <c r="B3" s="2" t="s">
        <v>707</v>
      </c>
      <c r="C3" s="2" t="s">
        <v>708</v>
      </c>
      <c r="D3" s="2" t="s">
        <v>142</v>
      </c>
      <c r="L3" s="11" t="s">
        <v>130</v>
      </c>
      <c r="M3" s="2" t="s">
        <v>131</v>
      </c>
      <c r="N3" s="11" t="s">
        <v>130</v>
      </c>
      <c r="O3" s="2" t="s">
        <v>131</v>
      </c>
      <c r="P3" s="2" t="s">
        <v>642</v>
      </c>
      <c r="Q3" s="4" t="s">
        <v>688</v>
      </c>
      <c r="R3" s="4" t="s">
        <v>709</v>
      </c>
      <c r="S3" s="4" t="s">
        <v>710</v>
      </c>
      <c r="T3" s="4" t="s">
        <v>690</v>
      </c>
      <c r="U3" s="4" t="s">
        <v>711</v>
      </c>
      <c r="V3" s="4" t="s">
        <v>692</v>
      </c>
      <c r="W3" s="4" t="s">
        <v>712</v>
      </c>
      <c r="X3" s="4" t="s">
        <v>694</v>
      </c>
      <c r="Y3" s="4" t="s">
        <v>713</v>
      </c>
      <c r="Z3" s="4" t="s">
        <v>714</v>
      </c>
      <c r="AA3" s="4" t="s">
        <v>696</v>
      </c>
      <c r="AB3" s="4" t="s">
        <v>715</v>
      </c>
      <c r="AC3" s="4" t="s">
        <v>716</v>
      </c>
      <c r="AD3" s="4" t="s">
        <v>697</v>
      </c>
      <c r="AE3" s="4" t="s">
        <v>717</v>
      </c>
      <c r="AF3" s="4" t="s">
        <v>643</v>
      </c>
      <c r="AG3" s="4" t="s">
        <v>644</v>
      </c>
      <c r="AH3" s="4" t="s">
        <v>645</v>
      </c>
      <c r="AI3" s="4" t="s">
        <v>646</v>
      </c>
      <c r="AJ3" s="4" t="s">
        <v>647</v>
      </c>
      <c r="AK3" s="4" t="s">
        <v>648</v>
      </c>
      <c r="AL3" s="4" t="s">
        <v>649</v>
      </c>
      <c r="AM3" s="4" t="s">
        <v>650</v>
      </c>
      <c r="AN3" s="4" t="s">
        <v>651</v>
      </c>
      <c r="AO3" s="4" t="s">
        <v>652</v>
      </c>
      <c r="AP3" s="4" t="s">
        <v>653</v>
      </c>
      <c r="AQ3" s="4" t="s">
        <v>654</v>
      </c>
      <c r="AR3" s="4" t="s">
        <v>718</v>
      </c>
      <c r="AS3" s="4" t="s">
        <v>719</v>
      </c>
      <c r="AT3" s="4" t="s">
        <v>720</v>
      </c>
      <c r="AU3" s="4" t="s">
        <v>716</v>
      </c>
      <c r="AV3" s="4" t="s">
        <v>716</v>
      </c>
      <c r="AW3" s="4" t="s">
        <v>716</v>
      </c>
      <c r="AX3" s="4" t="s">
        <v>721</v>
      </c>
      <c r="AY3" s="4" t="s">
        <v>722</v>
      </c>
    </row>
    <row r="4" spans="1:239" s="2" customFormat="1" ht="14.25">
      <c r="A4" s="2">
        <v>1</v>
      </c>
      <c r="B4" s="8" t="s">
        <v>723</v>
      </c>
      <c r="C4" s="127" t="s">
        <v>988</v>
      </c>
      <c r="D4" s="184" t="s">
        <v>1013</v>
      </c>
      <c r="E4" s="186" t="s">
        <v>1052</v>
      </c>
      <c r="F4" s="186" t="s">
        <v>1053</v>
      </c>
      <c r="G4" s="186" t="s">
        <v>1035</v>
      </c>
      <c r="H4" s="186" t="s">
        <v>1036</v>
      </c>
      <c r="I4" s="182" t="s">
        <v>507</v>
      </c>
      <c r="J4" s="182" t="s">
        <v>507</v>
      </c>
      <c r="K4" s="182" t="s">
        <v>507</v>
      </c>
      <c r="L4" s="2" t="str">
        <f t="shared" ref="L4:L33" si="0">DEC2HEX(M4)</f>
        <v>6000</v>
      </c>
      <c r="M4" s="2">
        <v>24576</v>
      </c>
      <c r="N4" s="2" t="str">
        <f t="shared" ref="N4:N33" si="1">DEC2HEX(O4)</f>
        <v>4071C</v>
      </c>
      <c r="O4" s="2">
        <v>263964</v>
      </c>
      <c r="P4" s="155" t="s">
        <v>10</v>
      </c>
      <c r="Q4" s="12" t="s">
        <v>122</v>
      </c>
      <c r="R4" s="154" t="s">
        <v>10</v>
      </c>
      <c r="S4" s="12" t="s">
        <v>10</v>
      </c>
      <c r="T4" s="154" t="s">
        <v>487</v>
      </c>
      <c r="U4" s="12" t="s">
        <v>10</v>
      </c>
      <c r="V4" s="154" t="s">
        <v>478</v>
      </c>
      <c r="W4" s="12" t="s">
        <v>10</v>
      </c>
      <c r="X4" s="12" t="s">
        <v>495</v>
      </c>
      <c r="Y4" s="12" t="s">
        <v>529</v>
      </c>
      <c r="Z4" s="12" t="s">
        <v>10</v>
      </c>
      <c r="AA4" s="12" t="s">
        <v>10</v>
      </c>
      <c r="AB4" s="12" t="s">
        <v>10</v>
      </c>
      <c r="AC4" s="12" t="s">
        <v>10</v>
      </c>
      <c r="AD4" s="12" t="s">
        <v>496</v>
      </c>
      <c r="AE4" s="12" t="s">
        <v>10</v>
      </c>
      <c r="AF4" s="155" t="s">
        <v>548</v>
      </c>
      <c r="AG4" s="155" t="s">
        <v>600</v>
      </c>
      <c r="AH4" s="155" t="s">
        <v>83</v>
      </c>
      <c r="AI4" s="155" t="s">
        <v>83</v>
      </c>
      <c r="AJ4" s="155" t="s">
        <v>83</v>
      </c>
      <c r="AK4" s="155" t="s">
        <v>83</v>
      </c>
      <c r="AL4" s="155" t="s">
        <v>83</v>
      </c>
      <c r="AM4" s="155" t="s">
        <v>83</v>
      </c>
      <c r="AN4" s="155" t="s">
        <v>83</v>
      </c>
      <c r="AO4" s="155" t="s">
        <v>83</v>
      </c>
      <c r="AP4" s="155" t="s">
        <v>83</v>
      </c>
      <c r="AQ4" s="155" t="s">
        <v>83</v>
      </c>
      <c r="AR4" s="12" t="s">
        <v>10</v>
      </c>
      <c r="AS4" s="12" t="s">
        <v>10</v>
      </c>
      <c r="AT4" s="12" t="s">
        <v>10</v>
      </c>
      <c r="AU4" s="12" t="s">
        <v>10</v>
      </c>
      <c r="AV4" s="12" t="s">
        <v>83</v>
      </c>
      <c r="AW4" s="12" t="s">
        <v>83</v>
      </c>
      <c r="AX4" s="12" t="s">
        <v>10</v>
      </c>
      <c r="AY4" s="12" t="s">
        <v>10</v>
      </c>
      <c r="AZ4" s="230"/>
    </row>
    <row r="5" spans="1:239" s="2" customFormat="1" ht="14.25">
      <c r="A5" s="2">
        <v>2</v>
      </c>
      <c r="B5" s="9" t="s">
        <v>724</v>
      </c>
      <c r="C5" s="24" t="s">
        <v>989</v>
      </c>
      <c r="D5" s="184" t="s">
        <v>1013</v>
      </c>
      <c r="E5" s="186" t="s">
        <v>1019</v>
      </c>
      <c r="F5" s="186" t="s">
        <v>1020</v>
      </c>
      <c r="G5" s="186" t="s">
        <v>1021</v>
      </c>
      <c r="H5" s="186" t="s">
        <v>1022</v>
      </c>
      <c r="I5" s="182" t="s">
        <v>507</v>
      </c>
      <c r="J5" s="182" t="s">
        <v>507</v>
      </c>
      <c r="K5" s="182" t="s">
        <v>507</v>
      </c>
      <c r="L5" s="2" t="str">
        <f t="shared" si="0"/>
        <v>6024</v>
      </c>
      <c r="M5" s="2">
        <f t="shared" ref="M5:M33" si="2">M4+36</f>
        <v>24612</v>
      </c>
      <c r="N5" s="2" t="str">
        <f t="shared" si="1"/>
        <v>40740</v>
      </c>
      <c r="O5" s="2">
        <f>O4+36</f>
        <v>264000</v>
      </c>
      <c r="P5" s="155" t="s">
        <v>10</v>
      </c>
      <c r="Q5" s="12" t="s">
        <v>537</v>
      </c>
      <c r="R5" s="154" t="s">
        <v>10</v>
      </c>
      <c r="S5" s="12" t="s">
        <v>10</v>
      </c>
      <c r="T5" s="154" t="s">
        <v>478</v>
      </c>
      <c r="U5" s="12" t="s">
        <v>10</v>
      </c>
      <c r="V5" s="154" t="s">
        <v>477</v>
      </c>
      <c r="W5" s="12" t="s">
        <v>10</v>
      </c>
      <c r="X5" s="12" t="s">
        <v>122</v>
      </c>
      <c r="Y5" s="12" t="s">
        <v>533</v>
      </c>
      <c r="Z5" s="12" t="s">
        <v>507</v>
      </c>
      <c r="AA5" s="12" t="s">
        <v>10</v>
      </c>
      <c r="AB5" s="12" t="s">
        <v>10</v>
      </c>
      <c r="AC5" s="12" t="s">
        <v>10</v>
      </c>
      <c r="AD5" s="12" t="s">
        <v>572</v>
      </c>
      <c r="AE5" s="12" t="s">
        <v>10</v>
      </c>
      <c r="AF5" s="155" t="s">
        <v>10</v>
      </c>
      <c r="AG5" s="155" t="s">
        <v>524</v>
      </c>
      <c r="AH5" s="155" t="s">
        <v>573</v>
      </c>
      <c r="AI5" s="155" t="s">
        <v>83</v>
      </c>
      <c r="AJ5" s="155" t="s">
        <v>83</v>
      </c>
      <c r="AK5" s="155" t="s">
        <v>83</v>
      </c>
      <c r="AL5" s="155" t="s">
        <v>83</v>
      </c>
      <c r="AM5" s="155" t="s">
        <v>83</v>
      </c>
      <c r="AN5" s="155" t="s">
        <v>83</v>
      </c>
      <c r="AO5" s="155" t="s">
        <v>83</v>
      </c>
      <c r="AP5" s="155" t="s">
        <v>83</v>
      </c>
      <c r="AQ5" s="155" t="s">
        <v>83</v>
      </c>
      <c r="AR5" s="12" t="s">
        <v>10</v>
      </c>
      <c r="AS5" s="12" t="s">
        <v>10</v>
      </c>
      <c r="AT5" s="12" t="s">
        <v>10</v>
      </c>
      <c r="AU5" s="12" t="s">
        <v>10</v>
      </c>
      <c r="AV5" s="12" t="s">
        <v>83</v>
      </c>
      <c r="AW5" s="12" t="s">
        <v>83</v>
      </c>
      <c r="AX5" s="12" t="s">
        <v>10</v>
      </c>
      <c r="AY5" s="12" t="s">
        <v>10</v>
      </c>
      <c r="AZ5" s="230"/>
    </row>
    <row r="6" spans="1:239" s="2" customFormat="1" ht="14.25">
      <c r="A6" s="2">
        <v>3</v>
      </c>
      <c r="B6" s="9" t="s">
        <v>725</v>
      </c>
      <c r="C6" s="127" t="s">
        <v>990</v>
      </c>
      <c r="D6" s="127">
        <v>80</v>
      </c>
      <c r="E6" s="186" t="s">
        <v>1015</v>
      </c>
      <c r="F6" s="186" t="s">
        <v>1016</v>
      </c>
      <c r="G6" s="186" t="s">
        <v>1017</v>
      </c>
      <c r="H6" s="186" t="s">
        <v>1018</v>
      </c>
      <c r="I6" s="182" t="s">
        <v>507</v>
      </c>
      <c r="J6" s="182" t="s">
        <v>507</v>
      </c>
      <c r="K6" s="182" t="s">
        <v>507</v>
      </c>
      <c r="L6" s="2" t="str">
        <f t="shared" si="0"/>
        <v>6048</v>
      </c>
      <c r="M6" s="2">
        <f t="shared" si="2"/>
        <v>24648</v>
      </c>
      <c r="N6" s="2" t="str">
        <f t="shared" si="1"/>
        <v>4071D</v>
      </c>
      <c r="O6" s="2">
        <v>263965</v>
      </c>
      <c r="P6" s="155" t="s">
        <v>10</v>
      </c>
      <c r="Q6" s="12" t="s">
        <v>122</v>
      </c>
      <c r="R6" s="154" t="s">
        <v>10</v>
      </c>
      <c r="S6" s="12" t="s">
        <v>10</v>
      </c>
      <c r="T6" s="154" t="s">
        <v>457</v>
      </c>
      <c r="U6" s="12" t="s">
        <v>10</v>
      </c>
      <c r="V6" s="154" t="s">
        <v>551</v>
      </c>
      <c r="W6" s="12" t="s">
        <v>10</v>
      </c>
      <c r="X6" s="12" t="s">
        <v>532</v>
      </c>
      <c r="Y6" s="12" t="s">
        <v>438</v>
      </c>
      <c r="Z6" s="12" t="s">
        <v>10</v>
      </c>
      <c r="AA6" s="12" t="s">
        <v>10</v>
      </c>
      <c r="AB6" s="12" t="s">
        <v>10</v>
      </c>
      <c r="AC6" s="12" t="s">
        <v>10</v>
      </c>
      <c r="AD6" s="12" t="s">
        <v>482</v>
      </c>
      <c r="AE6" s="12" t="s">
        <v>10</v>
      </c>
      <c r="AF6" s="155" t="s">
        <v>551</v>
      </c>
      <c r="AG6" s="155" t="s">
        <v>492</v>
      </c>
      <c r="AH6" s="155" t="s">
        <v>83</v>
      </c>
      <c r="AI6" s="155" t="s">
        <v>83</v>
      </c>
      <c r="AJ6" s="155" t="s">
        <v>83</v>
      </c>
      <c r="AK6" s="155" t="s">
        <v>83</v>
      </c>
      <c r="AL6" s="155" t="s">
        <v>83</v>
      </c>
      <c r="AM6" s="155" t="s">
        <v>83</v>
      </c>
      <c r="AN6" s="155" t="s">
        <v>83</v>
      </c>
      <c r="AO6" s="155" t="s">
        <v>83</v>
      </c>
      <c r="AP6" s="155" t="s">
        <v>83</v>
      </c>
      <c r="AQ6" s="155" t="s">
        <v>83</v>
      </c>
      <c r="AR6" s="12" t="s">
        <v>10</v>
      </c>
      <c r="AS6" s="12" t="s">
        <v>10</v>
      </c>
      <c r="AT6" s="12" t="s">
        <v>10</v>
      </c>
      <c r="AU6" s="12" t="s">
        <v>10</v>
      </c>
      <c r="AV6" s="12" t="s">
        <v>83</v>
      </c>
      <c r="AW6" s="12" t="s">
        <v>83</v>
      </c>
      <c r="AX6" s="12" t="s">
        <v>10</v>
      </c>
      <c r="AY6" s="12" t="s">
        <v>10</v>
      </c>
      <c r="AZ6" s="230"/>
    </row>
    <row r="7" spans="1:239" s="2" customFormat="1" ht="14.25">
      <c r="A7" s="2">
        <v>4</v>
      </c>
      <c r="B7" s="9" t="s">
        <v>726</v>
      </c>
      <c r="C7" s="127" t="s">
        <v>991</v>
      </c>
      <c r="D7" s="184" t="s">
        <v>1014</v>
      </c>
      <c r="E7" s="186" t="s">
        <v>1039</v>
      </c>
      <c r="F7" s="186" t="s">
        <v>1040</v>
      </c>
      <c r="G7" s="186" t="s">
        <v>1021</v>
      </c>
      <c r="H7" s="186" t="s">
        <v>1022</v>
      </c>
      <c r="I7" s="182" t="s">
        <v>507</v>
      </c>
      <c r="J7" s="182" t="s">
        <v>507</v>
      </c>
      <c r="K7" s="182" t="s">
        <v>507</v>
      </c>
      <c r="L7" s="2" t="str">
        <f t="shared" si="0"/>
        <v>606C</v>
      </c>
      <c r="M7" s="2">
        <f t="shared" si="2"/>
        <v>24684</v>
      </c>
      <c r="N7" s="2" t="str">
        <f t="shared" si="1"/>
        <v>40741</v>
      </c>
      <c r="O7" s="2">
        <f>O6+36</f>
        <v>264001</v>
      </c>
      <c r="P7" s="155" t="s">
        <v>170</v>
      </c>
      <c r="Q7" s="12" t="s">
        <v>608</v>
      </c>
      <c r="R7" s="154" t="s">
        <v>10</v>
      </c>
      <c r="S7" s="12" t="s">
        <v>10</v>
      </c>
      <c r="T7" s="154" t="s">
        <v>546</v>
      </c>
      <c r="U7" s="12" t="s">
        <v>10</v>
      </c>
      <c r="V7" s="154" t="s">
        <v>482</v>
      </c>
      <c r="W7" s="12" t="s">
        <v>10</v>
      </c>
      <c r="X7" s="12" t="s">
        <v>10</v>
      </c>
      <c r="Y7" s="12" t="s">
        <v>451</v>
      </c>
      <c r="Z7" s="12" t="s">
        <v>10</v>
      </c>
      <c r="AA7" s="12" t="s">
        <v>10</v>
      </c>
      <c r="AB7" s="12" t="s">
        <v>10</v>
      </c>
      <c r="AC7" s="12" t="s">
        <v>10</v>
      </c>
      <c r="AD7" s="12" t="s">
        <v>505</v>
      </c>
      <c r="AE7" s="12" t="s">
        <v>10</v>
      </c>
      <c r="AF7" s="155" t="s">
        <v>170</v>
      </c>
      <c r="AG7" s="155" t="s">
        <v>233</v>
      </c>
      <c r="AH7" s="155" t="s">
        <v>83</v>
      </c>
      <c r="AI7" s="155" t="s">
        <v>83</v>
      </c>
      <c r="AJ7" s="155" t="s">
        <v>83</v>
      </c>
      <c r="AK7" s="155" t="s">
        <v>83</v>
      </c>
      <c r="AL7" s="155" t="s">
        <v>83</v>
      </c>
      <c r="AM7" s="155" t="s">
        <v>83</v>
      </c>
      <c r="AN7" s="155" t="s">
        <v>83</v>
      </c>
      <c r="AO7" s="155" t="s">
        <v>83</v>
      </c>
      <c r="AP7" s="155" t="s">
        <v>83</v>
      </c>
      <c r="AQ7" s="155" t="s">
        <v>83</v>
      </c>
      <c r="AR7" s="12" t="s">
        <v>10</v>
      </c>
      <c r="AS7" s="12" t="s">
        <v>10</v>
      </c>
      <c r="AT7" s="12" t="s">
        <v>10</v>
      </c>
      <c r="AU7" s="12" t="s">
        <v>10</v>
      </c>
      <c r="AV7" s="12" t="s">
        <v>83</v>
      </c>
      <c r="AW7" s="12" t="s">
        <v>83</v>
      </c>
      <c r="AX7" s="12" t="s">
        <v>10</v>
      </c>
      <c r="AY7" s="12" t="s">
        <v>10</v>
      </c>
      <c r="AZ7" s="230"/>
    </row>
    <row r="8" spans="1:239" s="2" customFormat="1" ht="14.25">
      <c r="A8" s="2">
        <v>5</v>
      </c>
      <c r="B8" s="9" t="s">
        <v>727</v>
      </c>
      <c r="C8" s="24" t="s">
        <v>992</v>
      </c>
      <c r="D8" s="184" t="s">
        <v>1013</v>
      </c>
      <c r="E8" s="186" t="s">
        <v>1019</v>
      </c>
      <c r="F8" s="186" t="s">
        <v>1020</v>
      </c>
      <c r="G8" s="186" t="s">
        <v>1023</v>
      </c>
      <c r="H8" s="186" t="s">
        <v>1024</v>
      </c>
      <c r="I8" s="182" t="s">
        <v>507</v>
      </c>
      <c r="J8" s="182" t="s">
        <v>507</v>
      </c>
      <c r="K8" s="182" t="s">
        <v>507</v>
      </c>
      <c r="L8" s="2" t="str">
        <f t="shared" si="0"/>
        <v>6090</v>
      </c>
      <c r="M8" s="2">
        <f t="shared" si="2"/>
        <v>24720</v>
      </c>
      <c r="N8" s="2" t="str">
        <f t="shared" si="1"/>
        <v>4071E</v>
      </c>
      <c r="O8" s="2">
        <v>263966</v>
      </c>
      <c r="P8" s="155" t="s">
        <v>10</v>
      </c>
      <c r="Q8" s="12" t="s">
        <v>590</v>
      </c>
      <c r="R8" s="154" t="s">
        <v>507</v>
      </c>
      <c r="S8" s="12" t="s">
        <v>10</v>
      </c>
      <c r="T8" s="154" t="s">
        <v>557</v>
      </c>
      <c r="U8" s="12" t="s">
        <v>10</v>
      </c>
      <c r="V8" s="154" t="s">
        <v>438</v>
      </c>
      <c r="W8" s="12" t="s">
        <v>10</v>
      </c>
      <c r="X8" s="12" t="s">
        <v>462</v>
      </c>
      <c r="Y8" s="12" t="s">
        <v>484</v>
      </c>
      <c r="Z8" s="12" t="s">
        <v>507</v>
      </c>
      <c r="AA8" s="12" t="s">
        <v>10</v>
      </c>
      <c r="AB8" s="12" t="s">
        <v>10</v>
      </c>
      <c r="AC8" s="12" t="s">
        <v>10</v>
      </c>
      <c r="AD8" s="12" t="s">
        <v>555</v>
      </c>
      <c r="AE8" s="12" t="s">
        <v>10</v>
      </c>
      <c r="AF8" s="155" t="s">
        <v>590</v>
      </c>
      <c r="AG8" s="155" t="s">
        <v>207</v>
      </c>
      <c r="AH8" s="155" t="s">
        <v>502</v>
      </c>
      <c r="AI8" s="155" t="s">
        <v>83</v>
      </c>
      <c r="AJ8" s="155" t="s">
        <v>83</v>
      </c>
      <c r="AK8" s="155" t="s">
        <v>83</v>
      </c>
      <c r="AL8" s="155" t="s">
        <v>83</v>
      </c>
      <c r="AM8" s="155" t="s">
        <v>83</v>
      </c>
      <c r="AN8" s="155" t="s">
        <v>83</v>
      </c>
      <c r="AO8" s="155" t="s">
        <v>83</v>
      </c>
      <c r="AP8" s="155" t="s">
        <v>83</v>
      </c>
      <c r="AQ8" s="155" t="s">
        <v>83</v>
      </c>
      <c r="AR8" s="12" t="s">
        <v>10</v>
      </c>
      <c r="AS8" s="12" t="s">
        <v>10</v>
      </c>
      <c r="AT8" s="12" t="s">
        <v>10</v>
      </c>
      <c r="AU8" s="12" t="s">
        <v>10</v>
      </c>
      <c r="AV8" s="12" t="s">
        <v>83</v>
      </c>
      <c r="AW8" s="12" t="s">
        <v>83</v>
      </c>
      <c r="AX8" s="12" t="s">
        <v>10</v>
      </c>
      <c r="AY8" s="12" t="s">
        <v>10</v>
      </c>
      <c r="AZ8" s="230"/>
    </row>
    <row r="9" spans="1:239" s="2" customFormat="1" ht="14.25">
      <c r="A9" s="2">
        <v>6</v>
      </c>
      <c r="B9" s="9" t="s">
        <v>660</v>
      </c>
      <c r="C9" s="127" t="s">
        <v>993</v>
      </c>
      <c r="D9" s="184" t="s">
        <v>1013</v>
      </c>
      <c r="E9" s="186" t="s">
        <v>1025</v>
      </c>
      <c r="F9" s="186" t="s">
        <v>1026</v>
      </c>
      <c r="G9" s="186" t="s">
        <v>1044</v>
      </c>
      <c r="H9" s="186" t="s">
        <v>1045</v>
      </c>
      <c r="I9" s="182" t="s">
        <v>507</v>
      </c>
      <c r="J9" s="182" t="s">
        <v>507</v>
      </c>
      <c r="K9" s="182" t="s">
        <v>507</v>
      </c>
      <c r="L9" s="2" t="str">
        <f t="shared" si="0"/>
        <v>60B4</v>
      </c>
      <c r="M9" s="2">
        <f t="shared" si="2"/>
        <v>24756</v>
      </c>
      <c r="N9" s="2" t="str">
        <f t="shared" si="1"/>
        <v>40742</v>
      </c>
      <c r="O9" s="2">
        <f>O8+36</f>
        <v>264002</v>
      </c>
      <c r="P9" s="155" t="s">
        <v>10</v>
      </c>
      <c r="Q9" s="12" t="s">
        <v>506</v>
      </c>
      <c r="R9" s="154" t="s">
        <v>10</v>
      </c>
      <c r="S9" s="12" t="s">
        <v>10</v>
      </c>
      <c r="T9" s="154" t="s">
        <v>597</v>
      </c>
      <c r="U9" s="12" t="s">
        <v>10</v>
      </c>
      <c r="V9" s="154" t="s">
        <v>181</v>
      </c>
      <c r="W9" s="12" t="s">
        <v>10</v>
      </c>
      <c r="X9" s="12" t="s">
        <v>462</v>
      </c>
      <c r="Y9" s="12" t="s">
        <v>454</v>
      </c>
      <c r="Z9" s="12" t="s">
        <v>10</v>
      </c>
      <c r="AA9" s="12" t="s">
        <v>10</v>
      </c>
      <c r="AB9" s="12" t="s">
        <v>10</v>
      </c>
      <c r="AC9" s="12" t="s">
        <v>10</v>
      </c>
      <c r="AD9" s="12" t="s">
        <v>463</v>
      </c>
      <c r="AE9" s="12" t="s">
        <v>10</v>
      </c>
      <c r="AF9" s="155" t="s">
        <v>487</v>
      </c>
      <c r="AG9" s="155" t="s">
        <v>480</v>
      </c>
      <c r="AH9" s="155" t="s">
        <v>83</v>
      </c>
      <c r="AI9" s="155" t="s">
        <v>83</v>
      </c>
      <c r="AJ9" s="155" t="s">
        <v>83</v>
      </c>
      <c r="AK9" s="155" t="s">
        <v>83</v>
      </c>
      <c r="AL9" s="155" t="s">
        <v>83</v>
      </c>
      <c r="AM9" s="155" t="s">
        <v>83</v>
      </c>
      <c r="AN9" s="155" t="s">
        <v>83</v>
      </c>
      <c r="AO9" s="155" t="s">
        <v>83</v>
      </c>
      <c r="AP9" s="155" t="s">
        <v>83</v>
      </c>
      <c r="AQ9" s="155" t="s">
        <v>83</v>
      </c>
      <c r="AR9" s="12" t="s">
        <v>10</v>
      </c>
      <c r="AS9" s="12" t="s">
        <v>10</v>
      </c>
      <c r="AT9" s="12" t="s">
        <v>10</v>
      </c>
      <c r="AU9" s="12" t="s">
        <v>10</v>
      </c>
      <c r="AV9" s="12" t="s">
        <v>83</v>
      </c>
      <c r="AW9" s="12" t="s">
        <v>83</v>
      </c>
      <c r="AX9" s="12" t="s">
        <v>10</v>
      </c>
      <c r="AY9" s="12" t="s">
        <v>10</v>
      </c>
      <c r="AZ9" s="230"/>
    </row>
    <row r="10" spans="1:239" s="2" customFormat="1" ht="14.25">
      <c r="A10" s="2">
        <v>7</v>
      </c>
      <c r="B10" s="9" t="s">
        <v>728</v>
      </c>
      <c r="C10" s="127" t="s">
        <v>994</v>
      </c>
      <c r="D10" s="127">
        <v>80</v>
      </c>
      <c r="E10" s="186" t="s">
        <v>1031</v>
      </c>
      <c r="F10" s="186" t="s">
        <v>1032</v>
      </c>
      <c r="G10" s="186" t="s">
        <v>1050</v>
      </c>
      <c r="H10" s="186" t="s">
        <v>1034</v>
      </c>
      <c r="I10" s="182" t="s">
        <v>507</v>
      </c>
      <c r="J10" s="182" t="s">
        <v>507</v>
      </c>
      <c r="K10" s="182" t="s">
        <v>507</v>
      </c>
      <c r="L10" s="2" t="str">
        <f t="shared" si="0"/>
        <v>60D8</v>
      </c>
      <c r="M10" s="2">
        <f t="shared" si="2"/>
        <v>24792</v>
      </c>
      <c r="N10" s="2" t="str">
        <f t="shared" si="1"/>
        <v>4071F</v>
      </c>
      <c r="O10" s="2">
        <v>263967</v>
      </c>
      <c r="P10" s="155" t="s">
        <v>10</v>
      </c>
      <c r="Q10" s="12" t="s">
        <v>460</v>
      </c>
      <c r="R10" s="154" t="s">
        <v>10</v>
      </c>
      <c r="S10" s="12" t="s">
        <v>10</v>
      </c>
      <c r="T10" s="154" t="s">
        <v>203</v>
      </c>
      <c r="U10" s="12" t="s">
        <v>10</v>
      </c>
      <c r="V10" s="154" t="s">
        <v>485</v>
      </c>
      <c r="W10" s="12" t="s">
        <v>10</v>
      </c>
      <c r="X10" s="12" t="s">
        <v>122</v>
      </c>
      <c r="Y10" s="12" t="s">
        <v>518</v>
      </c>
      <c r="Z10" s="12" t="s">
        <v>10</v>
      </c>
      <c r="AA10" s="12" t="s">
        <v>10</v>
      </c>
      <c r="AB10" s="12" t="s">
        <v>10</v>
      </c>
      <c r="AC10" s="12" t="s">
        <v>10</v>
      </c>
      <c r="AD10" s="12" t="s">
        <v>563</v>
      </c>
      <c r="AE10" s="12" t="s">
        <v>10</v>
      </c>
      <c r="AF10" s="155" t="s">
        <v>369</v>
      </c>
      <c r="AG10" s="155" t="s">
        <v>582</v>
      </c>
      <c r="AH10" s="155" t="s">
        <v>83</v>
      </c>
      <c r="AI10" s="155" t="s">
        <v>83</v>
      </c>
      <c r="AJ10" s="155" t="s">
        <v>83</v>
      </c>
      <c r="AK10" s="155" t="s">
        <v>83</v>
      </c>
      <c r="AL10" s="155" t="s">
        <v>83</v>
      </c>
      <c r="AM10" s="155" t="s">
        <v>83</v>
      </c>
      <c r="AN10" s="155" t="s">
        <v>83</v>
      </c>
      <c r="AO10" s="155" t="s">
        <v>83</v>
      </c>
      <c r="AP10" s="155" t="s">
        <v>83</v>
      </c>
      <c r="AQ10" s="155" t="s">
        <v>83</v>
      </c>
      <c r="AR10" s="12" t="s">
        <v>10</v>
      </c>
      <c r="AS10" s="12" t="s">
        <v>10</v>
      </c>
      <c r="AT10" s="12" t="s">
        <v>10</v>
      </c>
      <c r="AU10" s="12" t="s">
        <v>10</v>
      </c>
      <c r="AV10" s="12" t="s">
        <v>83</v>
      </c>
      <c r="AW10" s="12" t="s">
        <v>83</v>
      </c>
      <c r="AX10" s="12" t="s">
        <v>10</v>
      </c>
      <c r="AY10" s="12" t="s">
        <v>10</v>
      </c>
      <c r="AZ10" s="230"/>
    </row>
    <row r="11" spans="1:239" s="2" customFormat="1" ht="14.25">
      <c r="A11" s="2">
        <v>8</v>
      </c>
      <c r="B11" s="9" t="s">
        <v>729</v>
      </c>
      <c r="C11" s="27" t="s">
        <v>995</v>
      </c>
      <c r="D11" s="27">
        <v>80</v>
      </c>
      <c r="E11" s="186" t="s">
        <v>1043</v>
      </c>
      <c r="F11" s="186" t="s">
        <v>1051</v>
      </c>
      <c r="G11" s="186" t="s">
        <v>1052</v>
      </c>
      <c r="H11" s="186" t="s">
        <v>1053</v>
      </c>
      <c r="I11" s="182" t="s">
        <v>507</v>
      </c>
      <c r="J11" s="182" t="s">
        <v>507</v>
      </c>
      <c r="K11" s="182" t="s">
        <v>507</v>
      </c>
      <c r="L11" s="2" t="str">
        <f t="shared" si="0"/>
        <v>60FC</v>
      </c>
      <c r="M11" s="2">
        <f t="shared" si="2"/>
        <v>24828</v>
      </c>
      <c r="N11" s="2" t="str">
        <f t="shared" si="1"/>
        <v>40743</v>
      </c>
      <c r="O11" s="2">
        <f>O10+36</f>
        <v>264003</v>
      </c>
      <c r="P11" s="155" t="s">
        <v>495</v>
      </c>
      <c r="Q11" s="12" t="s">
        <v>345</v>
      </c>
      <c r="R11" s="154" t="s">
        <v>10</v>
      </c>
      <c r="S11" s="12" t="s">
        <v>10</v>
      </c>
      <c r="T11" s="154" t="s">
        <v>512</v>
      </c>
      <c r="U11" s="12" t="s">
        <v>10</v>
      </c>
      <c r="V11" s="154" t="s">
        <v>580</v>
      </c>
      <c r="W11" s="12" t="s">
        <v>10</v>
      </c>
      <c r="X11" s="12" t="s">
        <v>520</v>
      </c>
      <c r="Y11" s="12" t="s">
        <v>440</v>
      </c>
      <c r="Z11" s="12" t="s">
        <v>507</v>
      </c>
      <c r="AA11" s="12" t="s">
        <v>10</v>
      </c>
      <c r="AB11" s="12" t="s">
        <v>10</v>
      </c>
      <c r="AC11" s="12" t="s">
        <v>10</v>
      </c>
      <c r="AD11" s="12" t="s">
        <v>255</v>
      </c>
      <c r="AE11" s="12" t="s">
        <v>10</v>
      </c>
      <c r="AF11" s="155" t="s">
        <v>203</v>
      </c>
      <c r="AG11" s="155" t="s">
        <v>591</v>
      </c>
      <c r="AH11" s="155" t="s">
        <v>449</v>
      </c>
      <c r="AI11" s="155" t="s">
        <v>83</v>
      </c>
      <c r="AJ11" s="155" t="s">
        <v>83</v>
      </c>
      <c r="AK11" s="155" t="s">
        <v>83</v>
      </c>
      <c r="AL11" s="155" t="s">
        <v>83</v>
      </c>
      <c r="AM11" s="155" t="s">
        <v>83</v>
      </c>
      <c r="AN11" s="155" t="s">
        <v>83</v>
      </c>
      <c r="AO11" s="155" t="s">
        <v>83</v>
      </c>
      <c r="AP11" s="155" t="s">
        <v>83</v>
      </c>
      <c r="AQ11" s="155" t="s">
        <v>83</v>
      </c>
      <c r="AR11" s="12" t="s">
        <v>10</v>
      </c>
      <c r="AS11" s="12" t="s">
        <v>10</v>
      </c>
      <c r="AT11" s="12" t="s">
        <v>10</v>
      </c>
      <c r="AU11" s="12" t="s">
        <v>10</v>
      </c>
      <c r="AV11" s="12" t="s">
        <v>83</v>
      </c>
      <c r="AW11" s="12" t="s">
        <v>83</v>
      </c>
      <c r="AX11" s="12" t="s">
        <v>10</v>
      </c>
      <c r="AY11" s="12" t="s">
        <v>10</v>
      </c>
      <c r="AZ11" s="230"/>
    </row>
    <row r="12" spans="1:239" s="2" customFormat="1" ht="14.25">
      <c r="A12" s="2">
        <v>9</v>
      </c>
      <c r="B12" s="9" t="s">
        <v>730</v>
      </c>
      <c r="C12" s="127" t="s">
        <v>996</v>
      </c>
      <c r="D12" s="184" t="s">
        <v>1014</v>
      </c>
      <c r="E12" s="186" t="s">
        <v>1023</v>
      </c>
      <c r="F12" s="186" t="s">
        <v>1024</v>
      </c>
      <c r="G12" s="186" t="s">
        <v>1041</v>
      </c>
      <c r="H12" s="186" t="s">
        <v>1042</v>
      </c>
      <c r="I12" s="182" t="s">
        <v>507</v>
      </c>
      <c r="J12" s="182" t="s">
        <v>507</v>
      </c>
      <c r="K12" s="182" t="s">
        <v>507</v>
      </c>
      <c r="L12" s="2" t="str">
        <f t="shared" si="0"/>
        <v>6120</v>
      </c>
      <c r="M12" s="2">
        <f t="shared" si="2"/>
        <v>24864</v>
      </c>
      <c r="N12" s="2" t="str">
        <f t="shared" si="1"/>
        <v>40720</v>
      </c>
      <c r="O12" s="2">
        <v>263968</v>
      </c>
      <c r="P12" s="155" t="s">
        <v>495</v>
      </c>
      <c r="Q12" s="12" t="s">
        <v>430</v>
      </c>
      <c r="R12" s="154" t="s">
        <v>507</v>
      </c>
      <c r="S12" s="12" t="s">
        <v>10</v>
      </c>
      <c r="T12" s="154" t="s">
        <v>477</v>
      </c>
      <c r="U12" s="12" t="s">
        <v>10</v>
      </c>
      <c r="V12" s="154" t="s">
        <v>203</v>
      </c>
      <c r="W12" s="12" t="s">
        <v>10</v>
      </c>
      <c r="X12" s="12" t="s">
        <v>522</v>
      </c>
      <c r="Y12" s="12" t="s">
        <v>515</v>
      </c>
      <c r="Z12" s="12" t="s">
        <v>10</v>
      </c>
      <c r="AA12" s="12" t="s">
        <v>10</v>
      </c>
      <c r="AB12" s="12" t="s">
        <v>10</v>
      </c>
      <c r="AC12" s="12" t="s">
        <v>10</v>
      </c>
      <c r="AD12" s="12" t="s">
        <v>494</v>
      </c>
      <c r="AE12" s="12" t="s">
        <v>10</v>
      </c>
      <c r="AF12" s="155" t="s">
        <v>495</v>
      </c>
      <c r="AG12" s="155" t="s">
        <v>229</v>
      </c>
      <c r="AH12" s="155" t="s">
        <v>83</v>
      </c>
      <c r="AI12" s="155" t="s">
        <v>83</v>
      </c>
      <c r="AJ12" s="155" t="s">
        <v>83</v>
      </c>
      <c r="AK12" s="155" t="s">
        <v>83</v>
      </c>
      <c r="AL12" s="155" t="s">
        <v>83</v>
      </c>
      <c r="AM12" s="155" t="s">
        <v>83</v>
      </c>
      <c r="AN12" s="155" t="s">
        <v>83</v>
      </c>
      <c r="AO12" s="155" t="s">
        <v>83</v>
      </c>
      <c r="AP12" s="155" t="s">
        <v>83</v>
      </c>
      <c r="AQ12" s="155" t="s">
        <v>83</v>
      </c>
      <c r="AR12" s="12" t="s">
        <v>10</v>
      </c>
      <c r="AS12" s="12" t="s">
        <v>10</v>
      </c>
      <c r="AT12" s="12" t="s">
        <v>10</v>
      </c>
      <c r="AU12" s="12" t="s">
        <v>10</v>
      </c>
      <c r="AV12" s="12" t="s">
        <v>83</v>
      </c>
      <c r="AW12" s="12" t="s">
        <v>83</v>
      </c>
      <c r="AX12" s="12" t="s">
        <v>10</v>
      </c>
      <c r="AY12" s="12" t="s">
        <v>10</v>
      </c>
      <c r="AZ12" s="230"/>
    </row>
    <row r="13" spans="1:239" s="2" customFormat="1" ht="14.25">
      <c r="A13" s="2">
        <v>10</v>
      </c>
      <c r="B13" s="9" t="s">
        <v>664</v>
      </c>
      <c r="C13" s="27" t="s">
        <v>997</v>
      </c>
      <c r="D13" s="27">
        <v>69</v>
      </c>
      <c r="E13" s="186" t="s">
        <v>1015</v>
      </c>
      <c r="F13" s="186" t="s">
        <v>1016</v>
      </c>
      <c r="G13" s="186" t="s">
        <v>1017</v>
      </c>
      <c r="H13" s="186" t="s">
        <v>1018</v>
      </c>
      <c r="I13" s="182" t="s">
        <v>507</v>
      </c>
      <c r="J13" s="182" t="s">
        <v>507</v>
      </c>
      <c r="K13" s="182" t="s">
        <v>507</v>
      </c>
      <c r="L13" s="2" t="str">
        <f t="shared" si="0"/>
        <v>6144</v>
      </c>
      <c r="M13" s="2">
        <f t="shared" si="2"/>
        <v>24900</v>
      </c>
      <c r="N13" s="2" t="str">
        <f t="shared" si="1"/>
        <v>40744</v>
      </c>
      <c r="O13" s="2">
        <f>O12+36</f>
        <v>264004</v>
      </c>
      <c r="P13" s="155" t="s">
        <v>10</v>
      </c>
      <c r="Q13" s="12" t="s">
        <v>506</v>
      </c>
      <c r="R13" s="154" t="s">
        <v>10</v>
      </c>
      <c r="S13" s="12" t="s">
        <v>10</v>
      </c>
      <c r="T13" s="154" t="s">
        <v>485</v>
      </c>
      <c r="U13" s="12" t="s">
        <v>10</v>
      </c>
      <c r="V13" s="154" t="s">
        <v>203</v>
      </c>
      <c r="W13" s="12" t="s">
        <v>10</v>
      </c>
      <c r="X13" s="12" t="s">
        <v>522</v>
      </c>
      <c r="Y13" s="12" t="s">
        <v>606</v>
      </c>
      <c r="Z13" s="12" t="s">
        <v>10</v>
      </c>
      <c r="AA13" s="12" t="s">
        <v>10</v>
      </c>
      <c r="AB13" s="12" t="s">
        <v>10</v>
      </c>
      <c r="AC13" s="12" t="s">
        <v>10</v>
      </c>
      <c r="AD13" s="12" t="s">
        <v>482</v>
      </c>
      <c r="AE13" s="12" t="s">
        <v>10</v>
      </c>
      <c r="AF13" s="155" t="s">
        <v>594</v>
      </c>
      <c r="AG13" s="155" t="s">
        <v>517</v>
      </c>
      <c r="AH13" s="155" t="s">
        <v>83</v>
      </c>
      <c r="AI13" s="155" t="s">
        <v>83</v>
      </c>
      <c r="AJ13" s="155" t="s">
        <v>83</v>
      </c>
      <c r="AK13" s="155" t="s">
        <v>83</v>
      </c>
      <c r="AL13" s="155" t="s">
        <v>83</v>
      </c>
      <c r="AM13" s="155" t="s">
        <v>83</v>
      </c>
      <c r="AN13" s="155" t="s">
        <v>83</v>
      </c>
      <c r="AO13" s="155" t="s">
        <v>83</v>
      </c>
      <c r="AP13" s="155" t="s">
        <v>83</v>
      </c>
      <c r="AQ13" s="155" t="s">
        <v>83</v>
      </c>
      <c r="AR13" s="12" t="s">
        <v>10</v>
      </c>
      <c r="AS13" s="12" t="s">
        <v>10</v>
      </c>
      <c r="AT13" s="12" t="s">
        <v>10</v>
      </c>
      <c r="AU13" s="12" t="s">
        <v>10</v>
      </c>
      <c r="AV13" s="12" t="s">
        <v>83</v>
      </c>
      <c r="AW13" s="12" t="s">
        <v>83</v>
      </c>
      <c r="AX13" s="12" t="s">
        <v>10</v>
      </c>
      <c r="AY13" s="12" t="s">
        <v>10</v>
      </c>
      <c r="AZ13" s="230"/>
    </row>
    <row r="14" spans="1:239" s="2" customFormat="1" ht="14.25">
      <c r="A14" s="2">
        <v>11</v>
      </c>
      <c r="B14" s="9" t="s">
        <v>731</v>
      </c>
      <c r="C14" s="127" t="s">
        <v>998</v>
      </c>
      <c r="D14" s="184" t="s">
        <v>1013</v>
      </c>
      <c r="E14" s="186" t="s">
        <v>1029</v>
      </c>
      <c r="F14" s="186" t="s">
        <v>1030</v>
      </c>
      <c r="G14" s="186" t="s">
        <v>1031</v>
      </c>
      <c r="H14" s="186" t="s">
        <v>1032</v>
      </c>
      <c r="I14" s="182" t="s">
        <v>507</v>
      </c>
      <c r="J14" s="182" t="s">
        <v>507</v>
      </c>
      <c r="K14" s="182" t="s">
        <v>507</v>
      </c>
      <c r="L14" s="2" t="str">
        <f t="shared" si="0"/>
        <v>6168</v>
      </c>
      <c r="M14" s="2">
        <f t="shared" si="2"/>
        <v>24936</v>
      </c>
      <c r="N14" s="2" t="str">
        <f t="shared" si="1"/>
        <v>40721</v>
      </c>
      <c r="O14" s="2">
        <v>263969</v>
      </c>
      <c r="P14" s="155" t="s">
        <v>514</v>
      </c>
      <c r="Q14" s="12" t="s">
        <v>519</v>
      </c>
      <c r="R14" s="154" t="s">
        <v>507</v>
      </c>
      <c r="S14" s="12" t="s">
        <v>10</v>
      </c>
      <c r="T14" s="154" t="s">
        <v>483</v>
      </c>
      <c r="U14" s="12" t="s">
        <v>10</v>
      </c>
      <c r="V14" s="154" t="s">
        <v>468</v>
      </c>
      <c r="W14" s="12" t="s">
        <v>10</v>
      </c>
      <c r="X14" s="12" t="s">
        <v>559</v>
      </c>
      <c r="Y14" s="12" t="s">
        <v>575</v>
      </c>
      <c r="Z14" s="12" t="s">
        <v>10</v>
      </c>
      <c r="AA14" s="12" t="s">
        <v>10</v>
      </c>
      <c r="AB14" s="12" t="s">
        <v>10</v>
      </c>
      <c r="AC14" s="12" t="s">
        <v>10</v>
      </c>
      <c r="AD14" s="12" t="s">
        <v>463</v>
      </c>
      <c r="AE14" s="12" t="s">
        <v>10</v>
      </c>
      <c r="AF14" s="155" t="s">
        <v>514</v>
      </c>
      <c r="AG14" s="155" t="s">
        <v>560</v>
      </c>
      <c r="AH14" s="155" t="s">
        <v>477</v>
      </c>
      <c r="AI14" s="155" t="s">
        <v>83</v>
      </c>
      <c r="AJ14" s="155" t="s">
        <v>83</v>
      </c>
      <c r="AK14" s="155" t="s">
        <v>83</v>
      </c>
      <c r="AL14" s="155" t="s">
        <v>83</v>
      </c>
      <c r="AM14" s="155" t="s">
        <v>83</v>
      </c>
      <c r="AN14" s="155" t="s">
        <v>83</v>
      </c>
      <c r="AO14" s="155" t="s">
        <v>83</v>
      </c>
      <c r="AP14" s="155" t="s">
        <v>83</v>
      </c>
      <c r="AQ14" s="155" t="s">
        <v>83</v>
      </c>
      <c r="AR14" s="12" t="s">
        <v>10</v>
      </c>
      <c r="AS14" s="12" t="s">
        <v>10</v>
      </c>
      <c r="AT14" s="12" t="s">
        <v>10</v>
      </c>
      <c r="AU14" s="12" t="s">
        <v>10</v>
      </c>
      <c r="AV14" s="12" t="s">
        <v>83</v>
      </c>
      <c r="AW14" s="12" t="s">
        <v>83</v>
      </c>
      <c r="AX14" s="12" t="s">
        <v>10</v>
      </c>
      <c r="AY14" s="12" t="s">
        <v>10</v>
      </c>
      <c r="AZ14" s="230"/>
    </row>
    <row r="15" spans="1:239" s="2" customFormat="1" ht="14.25">
      <c r="A15" s="2">
        <v>12</v>
      </c>
      <c r="B15" s="9" t="s">
        <v>732</v>
      </c>
      <c r="C15" s="127" t="s">
        <v>999</v>
      </c>
      <c r="D15" s="184" t="s">
        <v>1013</v>
      </c>
      <c r="E15" s="186" t="s">
        <v>1033</v>
      </c>
      <c r="F15" s="186" t="s">
        <v>1034</v>
      </c>
      <c r="G15" s="186" t="s">
        <v>1031</v>
      </c>
      <c r="H15" s="186" t="s">
        <v>1032</v>
      </c>
      <c r="I15" s="182" t="s">
        <v>507</v>
      </c>
      <c r="J15" s="182" t="s">
        <v>507</v>
      </c>
      <c r="K15" s="182" t="s">
        <v>507</v>
      </c>
      <c r="L15" s="2" t="str">
        <f t="shared" si="0"/>
        <v>618C</v>
      </c>
      <c r="M15" s="2">
        <f t="shared" si="2"/>
        <v>24972</v>
      </c>
      <c r="N15" s="2" t="str">
        <f t="shared" si="1"/>
        <v>40745</v>
      </c>
      <c r="O15" s="2">
        <f>O14+36</f>
        <v>264005</v>
      </c>
      <c r="P15" s="155" t="s">
        <v>514</v>
      </c>
      <c r="Q15" s="12" t="s">
        <v>608</v>
      </c>
      <c r="R15" s="154" t="s">
        <v>10</v>
      </c>
      <c r="S15" s="12" t="s">
        <v>10</v>
      </c>
      <c r="T15" s="154" t="s">
        <v>486</v>
      </c>
      <c r="U15" s="12" t="s">
        <v>10</v>
      </c>
      <c r="V15" s="154" t="s">
        <v>512</v>
      </c>
      <c r="W15" s="12" t="s">
        <v>10</v>
      </c>
      <c r="X15" s="12" t="s">
        <v>598</v>
      </c>
      <c r="Y15" s="12" t="s">
        <v>526</v>
      </c>
      <c r="Z15" s="12" t="s">
        <v>10</v>
      </c>
      <c r="AA15" s="12" t="s">
        <v>10</v>
      </c>
      <c r="AB15" s="12" t="s">
        <v>10</v>
      </c>
      <c r="AC15" s="12" t="s">
        <v>10</v>
      </c>
      <c r="AD15" s="12" t="s">
        <v>553</v>
      </c>
      <c r="AE15" s="12" t="s">
        <v>10</v>
      </c>
      <c r="AF15" s="155" t="s">
        <v>478</v>
      </c>
      <c r="AG15" s="155" t="s">
        <v>543</v>
      </c>
      <c r="AH15" s="155" t="s">
        <v>555</v>
      </c>
      <c r="AI15" s="155" t="s">
        <v>83</v>
      </c>
      <c r="AJ15" s="155" t="s">
        <v>83</v>
      </c>
      <c r="AK15" s="155" t="s">
        <v>83</v>
      </c>
      <c r="AL15" s="155" t="s">
        <v>83</v>
      </c>
      <c r="AM15" s="155" t="s">
        <v>83</v>
      </c>
      <c r="AN15" s="155" t="s">
        <v>83</v>
      </c>
      <c r="AO15" s="155" t="s">
        <v>83</v>
      </c>
      <c r="AP15" s="155" t="s">
        <v>83</v>
      </c>
      <c r="AQ15" s="155" t="s">
        <v>83</v>
      </c>
      <c r="AR15" s="12" t="s">
        <v>10</v>
      </c>
      <c r="AS15" s="12" t="s">
        <v>10</v>
      </c>
      <c r="AT15" s="12" t="s">
        <v>10</v>
      </c>
      <c r="AU15" s="12" t="s">
        <v>10</v>
      </c>
      <c r="AV15" s="12" t="s">
        <v>83</v>
      </c>
      <c r="AW15" s="12" t="s">
        <v>83</v>
      </c>
      <c r="AX15" s="12" t="s">
        <v>10</v>
      </c>
      <c r="AY15" s="12" t="s">
        <v>10</v>
      </c>
      <c r="AZ15" s="230"/>
    </row>
    <row r="16" spans="1:239" s="2" customFormat="1" ht="14.25">
      <c r="A16" s="2">
        <v>13</v>
      </c>
      <c r="B16" s="9" t="s">
        <v>733</v>
      </c>
      <c r="C16" s="27" t="s">
        <v>1000</v>
      </c>
      <c r="D16" s="27">
        <v>80</v>
      </c>
      <c r="E16" s="186" t="s">
        <v>1049</v>
      </c>
      <c r="F16" s="186" t="s">
        <v>1030</v>
      </c>
      <c r="G16" s="186" t="s">
        <v>1037</v>
      </c>
      <c r="H16" s="186" t="s">
        <v>1038</v>
      </c>
      <c r="I16" s="182" t="s">
        <v>507</v>
      </c>
      <c r="J16" s="182" t="s">
        <v>507</v>
      </c>
      <c r="K16" s="182" t="s">
        <v>507</v>
      </c>
      <c r="L16" s="2" t="str">
        <f t="shared" si="0"/>
        <v>61B0</v>
      </c>
      <c r="M16" s="2">
        <f t="shared" si="2"/>
        <v>25008</v>
      </c>
      <c r="N16" s="2" t="str">
        <f t="shared" si="1"/>
        <v>40722</v>
      </c>
      <c r="O16" s="2">
        <v>263970</v>
      </c>
      <c r="P16" s="155" t="s">
        <v>10</v>
      </c>
      <c r="Q16" s="12" t="s">
        <v>361</v>
      </c>
      <c r="R16" s="154" t="s">
        <v>507</v>
      </c>
      <c r="S16" s="12" t="s">
        <v>10</v>
      </c>
      <c r="T16" s="154" t="s">
        <v>152</v>
      </c>
      <c r="U16" s="12" t="s">
        <v>10</v>
      </c>
      <c r="V16" s="154" t="s">
        <v>597</v>
      </c>
      <c r="W16" s="12" t="s">
        <v>10</v>
      </c>
      <c r="X16" s="12" t="s">
        <v>513</v>
      </c>
      <c r="Y16" s="12" t="s">
        <v>486</v>
      </c>
      <c r="Z16" s="12" t="s">
        <v>10</v>
      </c>
      <c r="AA16" s="12" t="s">
        <v>10</v>
      </c>
      <c r="AB16" s="12" t="s">
        <v>10</v>
      </c>
      <c r="AC16" s="12" t="s">
        <v>10</v>
      </c>
      <c r="AD16" s="12" t="s">
        <v>496</v>
      </c>
      <c r="AE16" s="12" t="s">
        <v>10</v>
      </c>
      <c r="AF16" s="155" t="s">
        <v>494</v>
      </c>
      <c r="AG16" s="155" t="s">
        <v>580</v>
      </c>
      <c r="AH16" s="155" t="s">
        <v>83</v>
      </c>
      <c r="AI16" s="155" t="s">
        <v>83</v>
      </c>
      <c r="AJ16" s="155" t="s">
        <v>83</v>
      </c>
      <c r="AK16" s="155" t="s">
        <v>83</v>
      </c>
      <c r="AL16" s="155" t="s">
        <v>83</v>
      </c>
      <c r="AM16" s="155" t="s">
        <v>83</v>
      </c>
      <c r="AN16" s="155" t="s">
        <v>83</v>
      </c>
      <c r="AO16" s="155" t="s">
        <v>83</v>
      </c>
      <c r="AP16" s="155" t="s">
        <v>83</v>
      </c>
      <c r="AQ16" s="155" t="s">
        <v>83</v>
      </c>
      <c r="AR16" s="12" t="s">
        <v>10</v>
      </c>
      <c r="AS16" s="12" t="s">
        <v>10</v>
      </c>
      <c r="AT16" s="12" t="s">
        <v>10</v>
      </c>
      <c r="AU16" s="12" t="s">
        <v>10</v>
      </c>
      <c r="AV16" s="12" t="s">
        <v>83</v>
      </c>
      <c r="AW16" s="12" t="s">
        <v>83</v>
      </c>
      <c r="AX16" s="12" t="s">
        <v>10</v>
      </c>
      <c r="AY16" s="12" t="s">
        <v>10</v>
      </c>
      <c r="AZ16" s="230"/>
    </row>
    <row r="17" spans="1:52" s="2" customFormat="1" ht="14.25">
      <c r="A17" s="2">
        <v>14</v>
      </c>
      <c r="B17" s="9" t="s">
        <v>734</v>
      </c>
      <c r="C17" s="27" t="s">
        <v>678</v>
      </c>
      <c r="D17" s="185" t="s">
        <v>1013</v>
      </c>
      <c r="E17" s="186" t="s">
        <v>1015</v>
      </c>
      <c r="F17" s="186" t="s">
        <v>1016</v>
      </c>
      <c r="G17" s="186" t="s">
        <v>1035</v>
      </c>
      <c r="H17" s="186" t="s">
        <v>1036</v>
      </c>
      <c r="I17" s="182" t="s">
        <v>507</v>
      </c>
      <c r="J17" s="182" t="s">
        <v>507</v>
      </c>
      <c r="K17" s="182" t="s">
        <v>507</v>
      </c>
      <c r="L17" s="2" t="str">
        <f t="shared" si="0"/>
        <v>61D4</v>
      </c>
      <c r="M17" s="2">
        <f t="shared" si="2"/>
        <v>25044</v>
      </c>
      <c r="N17" s="2" t="str">
        <f t="shared" si="1"/>
        <v>40746</v>
      </c>
      <c r="O17" s="2">
        <f>O16+36</f>
        <v>264006</v>
      </c>
      <c r="P17" s="155" t="s">
        <v>507</v>
      </c>
      <c r="Q17" s="12" t="s">
        <v>552</v>
      </c>
      <c r="R17" s="154" t="s">
        <v>507</v>
      </c>
      <c r="S17" s="12" t="s">
        <v>10</v>
      </c>
      <c r="T17" s="154" t="s">
        <v>597</v>
      </c>
      <c r="U17" s="12" t="s">
        <v>10</v>
      </c>
      <c r="V17" s="154" t="s">
        <v>181</v>
      </c>
      <c r="W17" s="12" t="s">
        <v>10</v>
      </c>
      <c r="X17" s="12" t="s">
        <v>491</v>
      </c>
      <c r="Y17" s="12" t="s">
        <v>255</v>
      </c>
      <c r="Z17" s="12" t="s">
        <v>10</v>
      </c>
      <c r="AA17" s="12" t="s">
        <v>10</v>
      </c>
      <c r="AB17" s="12" t="s">
        <v>10</v>
      </c>
      <c r="AC17" s="12" t="s">
        <v>10</v>
      </c>
      <c r="AD17" s="12" t="s">
        <v>555</v>
      </c>
      <c r="AE17" s="12" t="s">
        <v>10</v>
      </c>
      <c r="AF17" s="155" t="s">
        <v>507</v>
      </c>
      <c r="AG17" s="155" t="s">
        <v>439</v>
      </c>
      <c r="AH17" s="155" t="s">
        <v>572</v>
      </c>
      <c r="AI17" s="155" t="s">
        <v>83</v>
      </c>
      <c r="AJ17" s="155" t="s">
        <v>83</v>
      </c>
      <c r="AK17" s="155" t="s">
        <v>83</v>
      </c>
      <c r="AL17" s="155" t="s">
        <v>83</v>
      </c>
      <c r="AM17" s="155" t="s">
        <v>83</v>
      </c>
      <c r="AN17" s="155" t="s">
        <v>83</v>
      </c>
      <c r="AO17" s="155" t="s">
        <v>83</v>
      </c>
      <c r="AP17" s="155" t="s">
        <v>83</v>
      </c>
      <c r="AQ17" s="155" t="s">
        <v>83</v>
      </c>
      <c r="AR17" s="12" t="s">
        <v>10</v>
      </c>
      <c r="AS17" s="12" t="s">
        <v>10</v>
      </c>
      <c r="AT17" s="12" t="s">
        <v>10</v>
      </c>
      <c r="AU17" s="12" t="s">
        <v>10</v>
      </c>
      <c r="AV17" s="12" t="s">
        <v>83</v>
      </c>
      <c r="AW17" s="12" t="s">
        <v>83</v>
      </c>
      <c r="AX17" s="12" t="s">
        <v>10</v>
      </c>
      <c r="AY17" s="12" t="s">
        <v>10</v>
      </c>
      <c r="AZ17" s="230"/>
    </row>
    <row r="18" spans="1:52" s="2" customFormat="1" ht="14.25">
      <c r="A18" s="2">
        <v>15</v>
      </c>
      <c r="B18" s="9" t="s">
        <v>735</v>
      </c>
      <c r="C18" s="127" t="s">
        <v>1001</v>
      </c>
      <c r="D18" s="183">
        <v>69</v>
      </c>
      <c r="E18" s="186" t="s">
        <v>1056</v>
      </c>
      <c r="F18" s="186" t="s">
        <v>1057</v>
      </c>
      <c r="G18" s="186" t="s">
        <v>1058</v>
      </c>
      <c r="H18" s="186" t="s">
        <v>1059</v>
      </c>
      <c r="I18" s="182" t="s">
        <v>507</v>
      </c>
      <c r="J18" s="182" t="s">
        <v>507</v>
      </c>
      <c r="K18" s="182" t="s">
        <v>507</v>
      </c>
      <c r="L18" s="2" t="str">
        <f t="shared" si="0"/>
        <v>61F8</v>
      </c>
      <c r="M18" s="2">
        <f t="shared" si="2"/>
        <v>25080</v>
      </c>
      <c r="N18" s="2" t="str">
        <f t="shared" si="1"/>
        <v>40723</v>
      </c>
      <c r="O18" s="2">
        <v>263971</v>
      </c>
      <c r="P18" s="155" t="s">
        <v>10</v>
      </c>
      <c r="Q18" s="12" t="s">
        <v>115</v>
      </c>
      <c r="R18" s="154" t="s">
        <v>10</v>
      </c>
      <c r="S18" s="12" t="s">
        <v>10</v>
      </c>
      <c r="T18" s="154" t="s">
        <v>479</v>
      </c>
      <c r="U18" s="12" t="s">
        <v>10</v>
      </c>
      <c r="V18" s="154" t="s">
        <v>453</v>
      </c>
      <c r="W18" s="12" t="s">
        <v>10</v>
      </c>
      <c r="X18" s="12" t="s">
        <v>559</v>
      </c>
      <c r="Y18" s="12" t="s">
        <v>575</v>
      </c>
      <c r="Z18" s="12" t="s">
        <v>10</v>
      </c>
      <c r="AA18" s="12" t="s">
        <v>10</v>
      </c>
      <c r="AB18" s="12" t="s">
        <v>10</v>
      </c>
      <c r="AC18" s="12" t="s">
        <v>10</v>
      </c>
      <c r="AD18" s="12" t="s">
        <v>546</v>
      </c>
      <c r="AE18" s="12" t="s">
        <v>10</v>
      </c>
      <c r="AF18" s="155" t="s">
        <v>255</v>
      </c>
      <c r="AG18" s="155" t="s">
        <v>496</v>
      </c>
      <c r="AH18" s="155" t="s">
        <v>401</v>
      </c>
      <c r="AI18" s="155" t="s">
        <v>538</v>
      </c>
      <c r="AJ18" s="155" t="s">
        <v>83</v>
      </c>
      <c r="AK18" s="155" t="s">
        <v>83</v>
      </c>
      <c r="AL18" s="155" t="s">
        <v>83</v>
      </c>
      <c r="AM18" s="155" t="s">
        <v>83</v>
      </c>
      <c r="AN18" s="155" t="s">
        <v>83</v>
      </c>
      <c r="AO18" s="155" t="s">
        <v>83</v>
      </c>
      <c r="AP18" s="155" t="s">
        <v>83</v>
      </c>
      <c r="AQ18" s="155" t="s">
        <v>83</v>
      </c>
      <c r="AR18" s="12" t="s">
        <v>10</v>
      </c>
      <c r="AS18" s="12" t="s">
        <v>10</v>
      </c>
      <c r="AT18" s="12" t="s">
        <v>10</v>
      </c>
      <c r="AU18" s="12" t="s">
        <v>10</v>
      </c>
      <c r="AV18" s="12" t="s">
        <v>83</v>
      </c>
      <c r="AW18" s="12" t="s">
        <v>83</v>
      </c>
      <c r="AX18" s="12" t="s">
        <v>10</v>
      </c>
      <c r="AY18" s="12" t="s">
        <v>10</v>
      </c>
      <c r="AZ18" s="230"/>
    </row>
    <row r="19" spans="1:52" s="2" customFormat="1" ht="14.25">
      <c r="A19" s="2">
        <v>16</v>
      </c>
      <c r="B19" s="9" t="s">
        <v>736</v>
      </c>
      <c r="C19" s="127" t="s">
        <v>1002</v>
      </c>
      <c r="D19" s="184" t="s">
        <v>1013</v>
      </c>
      <c r="E19" s="186" t="s">
        <v>1025</v>
      </c>
      <c r="F19" s="186" t="s">
        <v>1026</v>
      </c>
      <c r="G19" s="186" t="s">
        <v>1027</v>
      </c>
      <c r="H19" s="186" t="s">
        <v>1028</v>
      </c>
      <c r="I19" s="182" t="s">
        <v>507</v>
      </c>
      <c r="J19" s="182" t="s">
        <v>507</v>
      </c>
      <c r="K19" s="182" t="s">
        <v>507</v>
      </c>
      <c r="L19" s="2" t="str">
        <f t="shared" si="0"/>
        <v>621C</v>
      </c>
      <c r="M19" s="2">
        <f t="shared" si="2"/>
        <v>25116</v>
      </c>
      <c r="N19" s="2" t="str">
        <f t="shared" si="1"/>
        <v>40747</v>
      </c>
      <c r="O19" s="2">
        <f>O18+36</f>
        <v>264007</v>
      </c>
      <c r="P19" s="155" t="s">
        <v>10</v>
      </c>
      <c r="Q19" s="12" t="s">
        <v>590</v>
      </c>
      <c r="R19" s="154" t="s">
        <v>507</v>
      </c>
      <c r="S19" s="12" t="s">
        <v>10</v>
      </c>
      <c r="T19" s="154" t="s">
        <v>255</v>
      </c>
      <c r="U19" s="12" t="s">
        <v>10</v>
      </c>
      <c r="V19" s="154" t="s">
        <v>540</v>
      </c>
      <c r="W19" s="12" t="s">
        <v>10</v>
      </c>
      <c r="X19" s="12" t="s">
        <v>545</v>
      </c>
      <c r="Y19" s="12" t="s">
        <v>321</v>
      </c>
      <c r="Z19" s="12" t="s">
        <v>10</v>
      </c>
      <c r="AA19" s="12" t="s">
        <v>10</v>
      </c>
      <c r="AB19" s="12" t="s">
        <v>10</v>
      </c>
      <c r="AC19" s="12" t="s">
        <v>10</v>
      </c>
      <c r="AD19" s="12" t="s">
        <v>478</v>
      </c>
      <c r="AE19" s="12" t="s">
        <v>10</v>
      </c>
      <c r="AF19" s="155" t="s">
        <v>597</v>
      </c>
      <c r="AG19" s="155" t="s">
        <v>546</v>
      </c>
      <c r="AH19" s="155" t="s">
        <v>523</v>
      </c>
      <c r="AI19" s="155" t="s">
        <v>482</v>
      </c>
      <c r="AJ19" s="155" t="s">
        <v>505</v>
      </c>
      <c r="AK19" s="155" t="s">
        <v>88</v>
      </c>
      <c r="AL19" s="155" t="s">
        <v>83</v>
      </c>
      <c r="AM19" s="155" t="s">
        <v>83</v>
      </c>
      <c r="AN19" s="155" t="s">
        <v>83</v>
      </c>
      <c r="AO19" s="155" t="s">
        <v>83</v>
      </c>
      <c r="AP19" s="155" t="s">
        <v>83</v>
      </c>
      <c r="AQ19" s="155" t="s">
        <v>83</v>
      </c>
      <c r="AR19" s="12" t="s">
        <v>10</v>
      </c>
      <c r="AS19" s="12" t="s">
        <v>10</v>
      </c>
      <c r="AT19" s="12" t="s">
        <v>10</v>
      </c>
      <c r="AU19" s="12" t="s">
        <v>10</v>
      </c>
      <c r="AV19" s="12" t="s">
        <v>83</v>
      </c>
      <c r="AW19" s="12" t="s">
        <v>83</v>
      </c>
      <c r="AX19" s="12" t="s">
        <v>10</v>
      </c>
      <c r="AY19" s="12" t="s">
        <v>10</v>
      </c>
      <c r="AZ19" s="230"/>
    </row>
    <row r="20" spans="1:52" s="2" customFormat="1" ht="14.25">
      <c r="A20" s="2">
        <v>17</v>
      </c>
      <c r="B20" s="9" t="s">
        <v>737</v>
      </c>
      <c r="C20" s="127" t="s">
        <v>1003</v>
      </c>
      <c r="D20" s="184" t="s">
        <v>1014</v>
      </c>
      <c r="E20" s="186" t="s">
        <v>1044</v>
      </c>
      <c r="F20" s="186" t="s">
        <v>1045</v>
      </c>
      <c r="G20" s="186" t="s">
        <v>1046</v>
      </c>
      <c r="H20" s="186" t="s">
        <v>1047</v>
      </c>
      <c r="I20" s="182" t="s">
        <v>507</v>
      </c>
      <c r="J20" s="182" t="s">
        <v>507</v>
      </c>
      <c r="K20" s="182" t="s">
        <v>507</v>
      </c>
      <c r="L20" s="2" t="str">
        <f t="shared" si="0"/>
        <v>6240</v>
      </c>
      <c r="M20" s="2">
        <f t="shared" si="2"/>
        <v>25152</v>
      </c>
      <c r="N20" s="2" t="str">
        <f t="shared" si="1"/>
        <v>40724</v>
      </c>
      <c r="O20" s="2">
        <v>263972</v>
      </c>
      <c r="P20" s="155" t="s">
        <v>459</v>
      </c>
      <c r="Q20" s="12" t="s">
        <v>122</v>
      </c>
      <c r="R20" s="154" t="s">
        <v>10</v>
      </c>
      <c r="S20" s="12" t="s">
        <v>10</v>
      </c>
      <c r="T20" s="154" t="s">
        <v>563</v>
      </c>
      <c r="U20" s="12" t="s">
        <v>10</v>
      </c>
      <c r="V20" s="154" t="s">
        <v>543</v>
      </c>
      <c r="W20" s="12" t="s">
        <v>10</v>
      </c>
      <c r="X20" s="12" t="s">
        <v>503</v>
      </c>
      <c r="Y20" s="12" t="s">
        <v>491</v>
      </c>
      <c r="Z20" s="12" t="s">
        <v>10</v>
      </c>
      <c r="AA20" s="12" t="s">
        <v>10</v>
      </c>
      <c r="AB20" s="12" t="s">
        <v>10</v>
      </c>
      <c r="AC20" s="12" t="s">
        <v>10</v>
      </c>
      <c r="AD20" s="12" t="s">
        <v>229</v>
      </c>
      <c r="AE20" s="12" t="s">
        <v>10</v>
      </c>
      <c r="AF20" s="155" t="s">
        <v>459</v>
      </c>
      <c r="AG20" s="155" t="s">
        <v>542</v>
      </c>
      <c r="AH20" s="155" t="s">
        <v>539</v>
      </c>
      <c r="AI20" s="155" t="s">
        <v>453</v>
      </c>
      <c r="AJ20" s="155" t="s">
        <v>83</v>
      </c>
      <c r="AK20" s="155" t="s">
        <v>83</v>
      </c>
      <c r="AL20" s="155" t="s">
        <v>83</v>
      </c>
      <c r="AM20" s="155" t="s">
        <v>83</v>
      </c>
      <c r="AN20" s="155" t="s">
        <v>83</v>
      </c>
      <c r="AO20" s="155" t="s">
        <v>83</v>
      </c>
      <c r="AP20" s="155" t="s">
        <v>83</v>
      </c>
      <c r="AQ20" s="155" t="s">
        <v>83</v>
      </c>
      <c r="AR20" s="12" t="s">
        <v>10</v>
      </c>
      <c r="AS20" s="12" t="s">
        <v>10</v>
      </c>
      <c r="AT20" s="12" t="s">
        <v>10</v>
      </c>
      <c r="AU20" s="12" t="s">
        <v>10</v>
      </c>
      <c r="AV20" s="12" t="s">
        <v>83</v>
      </c>
      <c r="AW20" s="12" t="s">
        <v>83</v>
      </c>
      <c r="AX20" s="12" t="s">
        <v>10</v>
      </c>
      <c r="AY20" s="12" t="s">
        <v>10</v>
      </c>
      <c r="AZ20" s="230"/>
    </row>
    <row r="21" spans="1:52" s="2" customFormat="1" ht="14.25">
      <c r="A21" s="2">
        <v>18</v>
      </c>
      <c r="B21" s="9" t="s">
        <v>738</v>
      </c>
      <c r="C21" s="27" t="s">
        <v>1004</v>
      </c>
      <c r="D21" s="185" t="s">
        <v>1013</v>
      </c>
      <c r="E21" s="186" t="s">
        <v>1037</v>
      </c>
      <c r="F21" s="186" t="s">
        <v>1038</v>
      </c>
      <c r="G21" s="186" t="s">
        <v>1031</v>
      </c>
      <c r="H21" s="186" t="s">
        <v>1032</v>
      </c>
      <c r="I21" s="182" t="s">
        <v>507</v>
      </c>
      <c r="J21" s="182" t="s">
        <v>507</v>
      </c>
      <c r="K21" s="182" t="s">
        <v>507</v>
      </c>
      <c r="L21" s="2" t="str">
        <f t="shared" si="0"/>
        <v>6264</v>
      </c>
      <c r="M21" s="2">
        <f t="shared" si="2"/>
        <v>25188</v>
      </c>
      <c r="N21" s="2" t="str">
        <f t="shared" si="1"/>
        <v>40748</v>
      </c>
      <c r="O21" s="2">
        <f>O20+36</f>
        <v>264008</v>
      </c>
      <c r="P21" s="155" t="s">
        <v>473</v>
      </c>
      <c r="Q21" s="12" t="s">
        <v>385</v>
      </c>
      <c r="R21" s="154" t="s">
        <v>10</v>
      </c>
      <c r="S21" s="12" t="s">
        <v>10</v>
      </c>
      <c r="T21" s="154" t="s">
        <v>463</v>
      </c>
      <c r="U21" s="12" t="s">
        <v>10</v>
      </c>
      <c r="V21" s="154" t="s">
        <v>563</v>
      </c>
      <c r="W21" s="12" t="s">
        <v>10</v>
      </c>
      <c r="X21" s="12" t="s">
        <v>611</v>
      </c>
      <c r="Y21" s="12" t="s">
        <v>541</v>
      </c>
      <c r="Z21" s="12" t="s">
        <v>10</v>
      </c>
      <c r="AA21" s="12" t="s">
        <v>10</v>
      </c>
      <c r="AB21" s="12" t="s">
        <v>10</v>
      </c>
      <c r="AC21" s="12" t="s">
        <v>10</v>
      </c>
      <c r="AD21" s="12" t="s">
        <v>482</v>
      </c>
      <c r="AE21" s="12" t="s">
        <v>10</v>
      </c>
      <c r="AF21" s="155" t="s">
        <v>473</v>
      </c>
      <c r="AG21" s="155" t="s">
        <v>540</v>
      </c>
      <c r="AH21" s="155" t="s">
        <v>499</v>
      </c>
      <c r="AI21" s="155" t="s">
        <v>440</v>
      </c>
      <c r="AJ21" s="155" t="s">
        <v>83</v>
      </c>
      <c r="AK21" s="155" t="s">
        <v>83</v>
      </c>
      <c r="AL21" s="155" t="s">
        <v>83</v>
      </c>
      <c r="AM21" s="155" t="s">
        <v>83</v>
      </c>
      <c r="AN21" s="155" t="s">
        <v>83</v>
      </c>
      <c r="AO21" s="155" t="s">
        <v>83</v>
      </c>
      <c r="AP21" s="155" t="s">
        <v>83</v>
      </c>
      <c r="AQ21" s="155" t="s">
        <v>83</v>
      </c>
      <c r="AR21" s="12" t="s">
        <v>10</v>
      </c>
      <c r="AS21" s="12" t="s">
        <v>10</v>
      </c>
      <c r="AT21" s="12" t="s">
        <v>10</v>
      </c>
      <c r="AU21" s="12" t="s">
        <v>10</v>
      </c>
      <c r="AV21" s="12" t="s">
        <v>83</v>
      </c>
      <c r="AW21" s="12" t="s">
        <v>83</v>
      </c>
      <c r="AX21" s="12" t="s">
        <v>10</v>
      </c>
      <c r="AY21" s="12" t="s">
        <v>10</v>
      </c>
      <c r="AZ21" s="230"/>
    </row>
    <row r="22" spans="1:52" s="2" customFormat="1" ht="14.25">
      <c r="A22" s="2">
        <v>19</v>
      </c>
      <c r="B22" s="9" t="s">
        <v>739</v>
      </c>
      <c r="C22" s="27" t="s">
        <v>1005</v>
      </c>
      <c r="D22" s="185" t="s">
        <v>1014</v>
      </c>
      <c r="E22" s="186" t="s">
        <v>1035</v>
      </c>
      <c r="F22" s="186" t="s">
        <v>1036</v>
      </c>
      <c r="G22" s="186" t="s">
        <v>1046</v>
      </c>
      <c r="H22" s="186" t="s">
        <v>1047</v>
      </c>
      <c r="I22" s="182" t="s">
        <v>507</v>
      </c>
      <c r="J22" s="182" t="s">
        <v>507</v>
      </c>
      <c r="K22" s="182" t="s">
        <v>507</v>
      </c>
      <c r="L22" s="2" t="str">
        <f t="shared" si="0"/>
        <v>6288</v>
      </c>
      <c r="M22" s="2">
        <f t="shared" si="2"/>
        <v>25224</v>
      </c>
      <c r="N22" s="2" t="str">
        <f t="shared" si="1"/>
        <v>40725</v>
      </c>
      <c r="O22" s="2">
        <v>263973</v>
      </c>
      <c r="P22" s="155" t="s">
        <v>525</v>
      </c>
      <c r="Q22" s="12" t="s">
        <v>94</v>
      </c>
      <c r="R22" s="154" t="s">
        <v>10</v>
      </c>
      <c r="S22" s="12" t="s">
        <v>10</v>
      </c>
      <c r="T22" s="154" t="s">
        <v>546</v>
      </c>
      <c r="U22" s="12" t="s">
        <v>10</v>
      </c>
      <c r="V22" s="154" t="s">
        <v>463</v>
      </c>
      <c r="W22" s="12" t="s">
        <v>10</v>
      </c>
      <c r="X22" s="12" t="s">
        <v>10</v>
      </c>
      <c r="Y22" s="12" t="s">
        <v>451</v>
      </c>
      <c r="Z22" s="12" t="s">
        <v>10</v>
      </c>
      <c r="AA22" s="12" t="s">
        <v>10</v>
      </c>
      <c r="AB22" s="12" t="s">
        <v>10</v>
      </c>
      <c r="AC22" s="12" t="s">
        <v>10</v>
      </c>
      <c r="AD22" s="12" t="s">
        <v>499</v>
      </c>
      <c r="AE22" s="12" t="s">
        <v>10</v>
      </c>
      <c r="AF22" s="155" t="s">
        <v>525</v>
      </c>
      <c r="AG22" s="155" t="s">
        <v>520</v>
      </c>
      <c r="AH22" s="155" t="s">
        <v>485</v>
      </c>
      <c r="AI22" s="155" t="s">
        <v>83</v>
      </c>
      <c r="AJ22" s="155" t="s">
        <v>83</v>
      </c>
      <c r="AK22" s="155" t="s">
        <v>83</v>
      </c>
      <c r="AL22" s="155" t="s">
        <v>83</v>
      </c>
      <c r="AM22" s="155" t="s">
        <v>83</v>
      </c>
      <c r="AN22" s="155" t="s">
        <v>83</v>
      </c>
      <c r="AO22" s="155" t="s">
        <v>83</v>
      </c>
      <c r="AP22" s="155" t="s">
        <v>83</v>
      </c>
      <c r="AQ22" s="155" t="s">
        <v>83</v>
      </c>
      <c r="AR22" s="12" t="s">
        <v>10</v>
      </c>
      <c r="AS22" s="12" t="s">
        <v>10</v>
      </c>
      <c r="AT22" s="12" t="s">
        <v>10</v>
      </c>
      <c r="AU22" s="12" t="s">
        <v>10</v>
      </c>
      <c r="AV22" s="12" t="s">
        <v>83</v>
      </c>
      <c r="AW22" s="12" t="s">
        <v>83</v>
      </c>
      <c r="AX22" s="12" t="s">
        <v>10</v>
      </c>
      <c r="AY22" s="12" t="s">
        <v>10</v>
      </c>
      <c r="AZ22" s="230"/>
    </row>
    <row r="23" spans="1:52" s="2" customFormat="1" ht="14.25">
      <c r="A23" s="2">
        <v>20</v>
      </c>
      <c r="B23" s="9" t="s">
        <v>740</v>
      </c>
      <c r="C23" s="27" t="s">
        <v>1006</v>
      </c>
      <c r="D23" s="27">
        <v>80</v>
      </c>
      <c r="E23" s="186" t="s">
        <v>1035</v>
      </c>
      <c r="F23" s="186" t="s">
        <v>1036</v>
      </c>
      <c r="G23" s="186" t="s">
        <v>1039</v>
      </c>
      <c r="H23" s="186" t="s">
        <v>1040</v>
      </c>
      <c r="I23" s="182" t="s">
        <v>507</v>
      </c>
      <c r="J23" s="182" t="s">
        <v>507</v>
      </c>
      <c r="K23" s="182" t="s">
        <v>507</v>
      </c>
      <c r="L23" s="2" t="str">
        <f t="shared" si="0"/>
        <v>62AC</v>
      </c>
      <c r="M23" s="2">
        <f t="shared" si="2"/>
        <v>25260</v>
      </c>
      <c r="N23" s="2" t="str">
        <f t="shared" si="1"/>
        <v>40749</v>
      </c>
      <c r="O23" s="2">
        <f>O22+36</f>
        <v>264009</v>
      </c>
      <c r="P23" s="155" t="s">
        <v>10</v>
      </c>
      <c r="Q23" s="12" t="s">
        <v>114</v>
      </c>
      <c r="R23" s="154" t="s">
        <v>10</v>
      </c>
      <c r="S23" s="12" t="s">
        <v>10</v>
      </c>
      <c r="T23" s="154" t="s">
        <v>512</v>
      </c>
      <c r="U23" s="12" t="s">
        <v>10</v>
      </c>
      <c r="V23" s="154" t="s">
        <v>455</v>
      </c>
      <c r="W23" s="12" t="s">
        <v>10</v>
      </c>
      <c r="X23" s="12" t="s">
        <v>567</v>
      </c>
      <c r="Y23" s="12" t="s">
        <v>119</v>
      </c>
      <c r="Z23" s="12" t="s">
        <v>10</v>
      </c>
      <c r="AA23" s="12" t="s">
        <v>10</v>
      </c>
      <c r="AB23" s="12" t="s">
        <v>10</v>
      </c>
      <c r="AC23" s="12" t="s">
        <v>10</v>
      </c>
      <c r="AD23" s="12" t="s">
        <v>554</v>
      </c>
      <c r="AE23" s="12" t="s">
        <v>10</v>
      </c>
      <c r="AF23" s="155" t="s">
        <v>556</v>
      </c>
      <c r="AG23" s="155" t="s">
        <v>438</v>
      </c>
      <c r="AH23" s="155" t="s">
        <v>83</v>
      </c>
      <c r="AI23" s="155" t="s">
        <v>83</v>
      </c>
      <c r="AJ23" s="155" t="s">
        <v>83</v>
      </c>
      <c r="AK23" s="155" t="s">
        <v>83</v>
      </c>
      <c r="AL23" s="155" t="s">
        <v>83</v>
      </c>
      <c r="AM23" s="155" t="s">
        <v>83</v>
      </c>
      <c r="AN23" s="155" t="s">
        <v>83</v>
      </c>
      <c r="AO23" s="155" t="s">
        <v>83</v>
      </c>
      <c r="AP23" s="155" t="s">
        <v>83</v>
      </c>
      <c r="AQ23" s="155" t="s">
        <v>83</v>
      </c>
      <c r="AR23" s="12" t="s">
        <v>10</v>
      </c>
      <c r="AS23" s="12" t="s">
        <v>10</v>
      </c>
      <c r="AT23" s="12" t="s">
        <v>10</v>
      </c>
      <c r="AU23" s="12" t="s">
        <v>10</v>
      </c>
      <c r="AV23" s="12" t="s">
        <v>83</v>
      </c>
      <c r="AW23" s="12" t="s">
        <v>83</v>
      </c>
      <c r="AX23" s="12" t="s">
        <v>10</v>
      </c>
      <c r="AY23" s="12" t="s">
        <v>10</v>
      </c>
      <c r="AZ23" s="230"/>
    </row>
    <row r="24" spans="1:52" s="2" customFormat="1" ht="14.25">
      <c r="A24" s="2">
        <v>21</v>
      </c>
      <c r="B24" s="9" t="s">
        <v>741</v>
      </c>
      <c r="C24" s="127" t="s">
        <v>1007</v>
      </c>
      <c r="D24" s="127">
        <v>80</v>
      </c>
      <c r="E24" s="186" t="s">
        <v>1025</v>
      </c>
      <c r="F24" s="186" t="s">
        <v>1054</v>
      </c>
      <c r="G24" s="186" t="s">
        <v>1055</v>
      </c>
      <c r="H24" s="186" t="s">
        <v>1028</v>
      </c>
      <c r="I24" s="182" t="s">
        <v>507</v>
      </c>
      <c r="J24" s="182" t="s">
        <v>507</v>
      </c>
      <c r="K24" s="182" t="s">
        <v>507</v>
      </c>
      <c r="L24" s="2" t="str">
        <f t="shared" si="0"/>
        <v>62D0</v>
      </c>
      <c r="M24" s="2">
        <f t="shared" si="2"/>
        <v>25296</v>
      </c>
      <c r="N24" s="2" t="str">
        <f t="shared" si="1"/>
        <v>40726</v>
      </c>
      <c r="O24" s="2">
        <v>263974</v>
      </c>
      <c r="P24" s="155" t="s">
        <v>493</v>
      </c>
      <c r="Q24" s="12" t="s">
        <v>591</v>
      </c>
      <c r="R24" s="154" t="s">
        <v>507</v>
      </c>
      <c r="S24" s="12" t="s">
        <v>10</v>
      </c>
      <c r="T24" s="154" t="s">
        <v>519</v>
      </c>
      <c r="U24" s="12" t="s">
        <v>10</v>
      </c>
      <c r="V24" s="154" t="s">
        <v>515</v>
      </c>
      <c r="W24" s="12" t="s">
        <v>10</v>
      </c>
      <c r="X24" s="12" t="s">
        <v>123</v>
      </c>
      <c r="Y24" s="12" t="s">
        <v>496</v>
      </c>
      <c r="Z24" s="12" t="s">
        <v>507</v>
      </c>
      <c r="AA24" s="12" t="s">
        <v>10</v>
      </c>
      <c r="AB24" s="12" t="s">
        <v>10</v>
      </c>
      <c r="AC24" s="12" t="s">
        <v>10</v>
      </c>
      <c r="AD24" s="12" t="s">
        <v>233</v>
      </c>
      <c r="AE24" s="12" t="s">
        <v>10</v>
      </c>
      <c r="AF24" s="155" t="s">
        <v>545</v>
      </c>
      <c r="AG24" s="155" t="s">
        <v>553</v>
      </c>
      <c r="AH24" s="155" t="s">
        <v>452</v>
      </c>
      <c r="AI24" s="155" t="s">
        <v>83</v>
      </c>
      <c r="AJ24" s="155" t="s">
        <v>83</v>
      </c>
      <c r="AK24" s="155" t="s">
        <v>83</v>
      </c>
      <c r="AL24" s="155" t="s">
        <v>83</v>
      </c>
      <c r="AM24" s="155" t="s">
        <v>83</v>
      </c>
      <c r="AN24" s="155" t="s">
        <v>83</v>
      </c>
      <c r="AO24" s="155" t="s">
        <v>83</v>
      </c>
      <c r="AP24" s="155" t="s">
        <v>83</v>
      </c>
      <c r="AQ24" s="155" t="s">
        <v>83</v>
      </c>
      <c r="AR24" s="12" t="s">
        <v>10</v>
      </c>
      <c r="AS24" s="12" t="s">
        <v>10</v>
      </c>
      <c r="AT24" s="12" t="s">
        <v>10</v>
      </c>
      <c r="AU24" s="12" t="s">
        <v>10</v>
      </c>
      <c r="AV24" s="12" t="s">
        <v>83</v>
      </c>
      <c r="AW24" s="12" t="s">
        <v>83</v>
      </c>
      <c r="AX24" s="12" t="s">
        <v>10</v>
      </c>
      <c r="AY24" s="12" t="s">
        <v>10</v>
      </c>
      <c r="AZ24" s="230"/>
    </row>
    <row r="25" spans="1:52" s="2" customFormat="1" ht="14.25">
      <c r="A25" s="2">
        <v>22</v>
      </c>
      <c r="B25" s="9" t="s">
        <v>742</v>
      </c>
      <c r="C25" s="127" t="s">
        <v>1008</v>
      </c>
      <c r="D25" s="184" t="s">
        <v>1014</v>
      </c>
      <c r="E25" s="186" t="s">
        <v>1025</v>
      </c>
      <c r="F25" s="186" t="s">
        <v>1026</v>
      </c>
      <c r="G25" s="186" t="s">
        <v>1027</v>
      </c>
      <c r="H25" s="186" t="s">
        <v>1028</v>
      </c>
      <c r="I25" s="182" t="s">
        <v>507</v>
      </c>
      <c r="J25" s="182" t="s">
        <v>507</v>
      </c>
      <c r="K25" s="182" t="s">
        <v>507</v>
      </c>
      <c r="L25" s="2" t="str">
        <f t="shared" si="0"/>
        <v>62F4</v>
      </c>
      <c r="M25" s="2">
        <f t="shared" si="2"/>
        <v>25332</v>
      </c>
      <c r="N25" s="2" t="str">
        <f t="shared" si="1"/>
        <v>4074A</v>
      </c>
      <c r="O25" s="2">
        <f>O24+36</f>
        <v>264010</v>
      </c>
      <c r="P25" s="155" t="s">
        <v>177</v>
      </c>
      <c r="Q25" s="12" t="s">
        <v>611</v>
      </c>
      <c r="R25" s="154" t="s">
        <v>507</v>
      </c>
      <c r="S25" s="12" t="s">
        <v>10</v>
      </c>
      <c r="T25" s="154" t="s">
        <v>483</v>
      </c>
      <c r="U25" s="12" t="s">
        <v>10</v>
      </c>
      <c r="V25" s="154" t="s">
        <v>484</v>
      </c>
      <c r="W25" s="12" t="s">
        <v>10</v>
      </c>
      <c r="X25" s="12" t="s">
        <v>468</v>
      </c>
      <c r="Y25" s="12" t="s">
        <v>475</v>
      </c>
      <c r="Z25" s="12" t="s">
        <v>507</v>
      </c>
      <c r="AA25" s="12" t="s">
        <v>10</v>
      </c>
      <c r="AB25" s="12" t="s">
        <v>10</v>
      </c>
      <c r="AC25" s="12" t="s">
        <v>10</v>
      </c>
      <c r="AD25" s="12" t="s">
        <v>482</v>
      </c>
      <c r="AE25" s="12" t="s">
        <v>10</v>
      </c>
      <c r="AF25" s="155" t="s">
        <v>177</v>
      </c>
      <c r="AG25" s="155" t="s">
        <v>611</v>
      </c>
      <c r="AH25" s="155" t="s">
        <v>463</v>
      </c>
      <c r="AI25" s="155" t="s">
        <v>461</v>
      </c>
      <c r="AJ25" s="155" t="s">
        <v>83</v>
      </c>
      <c r="AK25" s="155" t="s">
        <v>83</v>
      </c>
      <c r="AL25" s="155" t="s">
        <v>83</v>
      </c>
      <c r="AM25" s="155" t="s">
        <v>83</v>
      </c>
      <c r="AN25" s="155" t="s">
        <v>83</v>
      </c>
      <c r="AO25" s="155" t="s">
        <v>83</v>
      </c>
      <c r="AP25" s="155" t="s">
        <v>83</v>
      </c>
      <c r="AQ25" s="155" t="s">
        <v>83</v>
      </c>
      <c r="AR25" s="12" t="s">
        <v>10</v>
      </c>
      <c r="AS25" s="12" t="s">
        <v>10</v>
      </c>
      <c r="AT25" s="12" t="s">
        <v>10</v>
      </c>
      <c r="AU25" s="12" t="s">
        <v>10</v>
      </c>
      <c r="AV25" s="12" t="s">
        <v>83</v>
      </c>
      <c r="AW25" s="12" t="s">
        <v>83</v>
      </c>
      <c r="AX25" s="12" t="s">
        <v>10</v>
      </c>
      <c r="AY25" s="12" t="s">
        <v>10</v>
      </c>
      <c r="AZ25" s="230"/>
    </row>
    <row r="26" spans="1:52" s="2" customFormat="1" ht="14.25">
      <c r="A26" s="2">
        <v>23</v>
      </c>
      <c r="B26" s="9" t="s">
        <v>743</v>
      </c>
      <c r="C26" s="27" t="s">
        <v>679</v>
      </c>
      <c r="D26" s="27">
        <v>80</v>
      </c>
      <c r="E26" s="186" t="s">
        <v>1019</v>
      </c>
      <c r="F26" s="186" t="s">
        <v>1020</v>
      </c>
      <c r="G26" s="186" t="s">
        <v>1021</v>
      </c>
      <c r="H26" s="186" t="s">
        <v>1022</v>
      </c>
      <c r="I26" s="182" t="s">
        <v>507</v>
      </c>
      <c r="J26" s="182" t="s">
        <v>507</v>
      </c>
      <c r="K26" s="182" t="s">
        <v>507</v>
      </c>
      <c r="L26" s="2" t="str">
        <f t="shared" si="0"/>
        <v>6318</v>
      </c>
      <c r="M26" s="2">
        <f t="shared" si="2"/>
        <v>25368</v>
      </c>
      <c r="N26" s="2" t="str">
        <f t="shared" si="1"/>
        <v>40727</v>
      </c>
      <c r="O26" s="2">
        <v>263975</v>
      </c>
      <c r="P26" s="155" t="s">
        <v>152</v>
      </c>
      <c r="Q26" s="12" t="s">
        <v>549</v>
      </c>
      <c r="R26" s="154" t="s">
        <v>10</v>
      </c>
      <c r="S26" s="12" t="s">
        <v>10</v>
      </c>
      <c r="T26" s="154" t="s">
        <v>540</v>
      </c>
      <c r="U26" s="12" t="s">
        <v>10</v>
      </c>
      <c r="V26" s="154" t="s">
        <v>442</v>
      </c>
      <c r="W26" s="12" t="s">
        <v>10</v>
      </c>
      <c r="X26" s="12" t="s">
        <v>477</v>
      </c>
      <c r="Y26" s="12" t="s">
        <v>397</v>
      </c>
      <c r="Z26" s="12" t="s">
        <v>10</v>
      </c>
      <c r="AA26" s="12" t="s">
        <v>10</v>
      </c>
      <c r="AB26" s="12" t="s">
        <v>10</v>
      </c>
      <c r="AC26" s="12" t="s">
        <v>10</v>
      </c>
      <c r="AD26" s="12" t="s">
        <v>496</v>
      </c>
      <c r="AE26" s="12" t="s">
        <v>10</v>
      </c>
      <c r="AF26" s="155" t="s">
        <v>152</v>
      </c>
      <c r="AG26" s="155" t="s">
        <v>544</v>
      </c>
      <c r="AH26" s="155" t="s">
        <v>604</v>
      </c>
      <c r="AI26" s="155" t="s">
        <v>83</v>
      </c>
      <c r="AJ26" s="155" t="s">
        <v>83</v>
      </c>
      <c r="AK26" s="155" t="s">
        <v>83</v>
      </c>
      <c r="AL26" s="155" t="s">
        <v>83</v>
      </c>
      <c r="AM26" s="155" t="s">
        <v>83</v>
      </c>
      <c r="AN26" s="155" t="s">
        <v>83</v>
      </c>
      <c r="AO26" s="155" t="s">
        <v>83</v>
      </c>
      <c r="AP26" s="155" t="s">
        <v>83</v>
      </c>
      <c r="AQ26" s="155" t="s">
        <v>83</v>
      </c>
      <c r="AR26" s="12" t="s">
        <v>10</v>
      </c>
      <c r="AS26" s="12" t="s">
        <v>10</v>
      </c>
      <c r="AT26" s="12" t="s">
        <v>10</v>
      </c>
      <c r="AU26" s="12" t="s">
        <v>10</v>
      </c>
      <c r="AV26" s="12" t="s">
        <v>83</v>
      </c>
      <c r="AW26" s="12" t="s">
        <v>83</v>
      </c>
      <c r="AX26" s="12" t="s">
        <v>10</v>
      </c>
      <c r="AY26" s="12" t="s">
        <v>10</v>
      </c>
      <c r="AZ26" s="230"/>
    </row>
    <row r="27" spans="1:52" s="2" customFormat="1" ht="14.25">
      <c r="A27" s="2">
        <v>24</v>
      </c>
      <c r="B27" s="9" t="s">
        <v>744</v>
      </c>
      <c r="C27" s="27" t="s">
        <v>1009</v>
      </c>
      <c r="D27" s="185" t="s">
        <v>1013</v>
      </c>
      <c r="E27" s="186" t="s">
        <v>1039</v>
      </c>
      <c r="F27" s="186" t="s">
        <v>1040</v>
      </c>
      <c r="G27" s="186" t="s">
        <v>1035</v>
      </c>
      <c r="H27" s="186" t="s">
        <v>1036</v>
      </c>
      <c r="I27" s="182" t="s">
        <v>507</v>
      </c>
      <c r="J27" s="182" t="s">
        <v>507</v>
      </c>
      <c r="K27" s="182" t="s">
        <v>507</v>
      </c>
      <c r="L27" s="2" t="str">
        <f t="shared" si="0"/>
        <v>633C</v>
      </c>
      <c r="M27" s="2">
        <f t="shared" si="2"/>
        <v>25404</v>
      </c>
      <c r="N27" s="2" t="str">
        <f t="shared" si="1"/>
        <v>4074B</v>
      </c>
      <c r="O27" s="2">
        <f>O26+36</f>
        <v>264011</v>
      </c>
      <c r="P27" s="155" t="s">
        <v>493</v>
      </c>
      <c r="Q27" s="12" t="s">
        <v>122</v>
      </c>
      <c r="R27" s="154" t="s">
        <v>10</v>
      </c>
      <c r="S27" s="12" t="s">
        <v>10</v>
      </c>
      <c r="T27" s="154" t="s">
        <v>449</v>
      </c>
      <c r="U27" s="12" t="s">
        <v>10</v>
      </c>
      <c r="V27" s="154" t="s">
        <v>604</v>
      </c>
      <c r="W27" s="12" t="s">
        <v>10</v>
      </c>
      <c r="X27" s="12" t="s">
        <v>469</v>
      </c>
      <c r="Y27" s="12" t="s">
        <v>109</v>
      </c>
      <c r="Z27" s="12" t="s">
        <v>10</v>
      </c>
      <c r="AA27" s="12" t="s">
        <v>10</v>
      </c>
      <c r="AB27" s="12" t="s">
        <v>10</v>
      </c>
      <c r="AC27" s="12" t="s">
        <v>10</v>
      </c>
      <c r="AD27" s="12" t="s">
        <v>494</v>
      </c>
      <c r="AE27" s="12" t="s">
        <v>10</v>
      </c>
      <c r="AF27" s="155" t="s">
        <v>493</v>
      </c>
      <c r="AG27" s="155" t="s">
        <v>181</v>
      </c>
      <c r="AH27" s="155" t="s">
        <v>457</v>
      </c>
      <c r="AI27" s="155" t="s">
        <v>83</v>
      </c>
      <c r="AJ27" s="155" t="s">
        <v>83</v>
      </c>
      <c r="AK27" s="155" t="s">
        <v>83</v>
      </c>
      <c r="AL27" s="155" t="s">
        <v>83</v>
      </c>
      <c r="AM27" s="155" t="s">
        <v>83</v>
      </c>
      <c r="AN27" s="155" t="s">
        <v>83</v>
      </c>
      <c r="AO27" s="155" t="s">
        <v>83</v>
      </c>
      <c r="AP27" s="155" t="s">
        <v>83</v>
      </c>
      <c r="AQ27" s="155" t="s">
        <v>83</v>
      </c>
      <c r="AR27" s="12" t="s">
        <v>10</v>
      </c>
      <c r="AS27" s="12" t="s">
        <v>10</v>
      </c>
      <c r="AT27" s="12" t="s">
        <v>10</v>
      </c>
      <c r="AU27" s="12" t="s">
        <v>10</v>
      </c>
      <c r="AV27" s="12" t="s">
        <v>83</v>
      </c>
      <c r="AW27" s="12" t="s">
        <v>83</v>
      </c>
      <c r="AX27" s="12" t="s">
        <v>10</v>
      </c>
      <c r="AY27" s="12" t="s">
        <v>10</v>
      </c>
      <c r="AZ27" s="230"/>
    </row>
    <row r="28" spans="1:52" s="2" customFormat="1" ht="14.25">
      <c r="A28" s="2">
        <v>25</v>
      </c>
      <c r="B28" s="9" t="s">
        <v>745</v>
      </c>
      <c r="C28" s="27" t="s">
        <v>1010</v>
      </c>
      <c r="D28" s="185" t="s">
        <v>1048</v>
      </c>
      <c r="E28" s="186" t="s">
        <v>1041</v>
      </c>
      <c r="F28" s="186" t="s">
        <v>1042</v>
      </c>
      <c r="G28" s="186" t="s">
        <v>1031</v>
      </c>
      <c r="H28" s="186" t="s">
        <v>1032</v>
      </c>
      <c r="I28" s="182" t="s">
        <v>507</v>
      </c>
      <c r="J28" s="182" t="s">
        <v>507</v>
      </c>
      <c r="K28" s="182" t="s">
        <v>507</v>
      </c>
      <c r="L28" s="2" t="str">
        <f t="shared" si="0"/>
        <v>6360</v>
      </c>
      <c r="M28" s="2">
        <f t="shared" si="2"/>
        <v>25440</v>
      </c>
      <c r="N28" s="2" t="str">
        <f t="shared" si="1"/>
        <v>40728</v>
      </c>
      <c r="O28" s="2">
        <v>263976</v>
      </c>
      <c r="P28" s="155" t="s">
        <v>10</v>
      </c>
      <c r="Q28" s="12" t="s">
        <v>385</v>
      </c>
      <c r="R28" s="154" t="s">
        <v>10</v>
      </c>
      <c r="S28" s="12" t="s">
        <v>10</v>
      </c>
      <c r="T28" s="154" t="s">
        <v>465</v>
      </c>
      <c r="U28" s="12" t="s">
        <v>10</v>
      </c>
      <c r="V28" s="154" t="s">
        <v>486</v>
      </c>
      <c r="W28" s="12" t="s">
        <v>10</v>
      </c>
      <c r="X28" s="12" t="s">
        <v>554</v>
      </c>
      <c r="Y28" s="12" t="s">
        <v>487</v>
      </c>
      <c r="Z28" s="12" t="s">
        <v>507</v>
      </c>
      <c r="AA28" s="12" t="s">
        <v>10</v>
      </c>
      <c r="AB28" s="12" t="s">
        <v>10</v>
      </c>
      <c r="AC28" s="12" t="s">
        <v>10</v>
      </c>
      <c r="AD28" s="12" t="s">
        <v>233</v>
      </c>
      <c r="AE28" s="12" t="s">
        <v>10</v>
      </c>
      <c r="AF28" s="155" t="s">
        <v>576</v>
      </c>
      <c r="AG28" s="155" t="s">
        <v>85</v>
      </c>
      <c r="AH28" s="155" t="s">
        <v>83</v>
      </c>
      <c r="AI28" s="155" t="s">
        <v>83</v>
      </c>
      <c r="AJ28" s="155" t="s">
        <v>83</v>
      </c>
      <c r="AK28" s="155" t="s">
        <v>83</v>
      </c>
      <c r="AL28" s="155" t="s">
        <v>83</v>
      </c>
      <c r="AM28" s="155" t="s">
        <v>83</v>
      </c>
      <c r="AN28" s="155" t="s">
        <v>83</v>
      </c>
      <c r="AO28" s="155" t="s">
        <v>83</v>
      </c>
      <c r="AP28" s="155" t="s">
        <v>83</v>
      </c>
      <c r="AQ28" s="155" t="s">
        <v>83</v>
      </c>
      <c r="AR28" s="12" t="s">
        <v>10</v>
      </c>
      <c r="AS28" s="12" t="s">
        <v>10</v>
      </c>
      <c r="AT28" s="12" t="s">
        <v>10</v>
      </c>
      <c r="AU28" s="12" t="s">
        <v>10</v>
      </c>
      <c r="AV28" s="12" t="s">
        <v>83</v>
      </c>
      <c r="AW28" s="12" t="s">
        <v>83</v>
      </c>
      <c r="AX28" s="12" t="s">
        <v>10</v>
      </c>
      <c r="AY28" s="12" t="s">
        <v>10</v>
      </c>
      <c r="AZ28" s="230"/>
    </row>
    <row r="29" spans="1:52" s="2" customFormat="1" ht="14.25">
      <c r="A29" s="2">
        <v>26</v>
      </c>
      <c r="B29" s="9" t="s">
        <v>746</v>
      </c>
      <c r="C29" s="27" t="s">
        <v>681</v>
      </c>
      <c r="D29" s="27">
        <v>80</v>
      </c>
      <c r="E29" s="186" t="s">
        <v>1023</v>
      </c>
      <c r="F29" s="186" t="s">
        <v>1024</v>
      </c>
      <c r="G29" s="186" t="s">
        <v>1041</v>
      </c>
      <c r="H29" s="186" t="s">
        <v>1042</v>
      </c>
      <c r="I29" s="182" t="s">
        <v>507</v>
      </c>
      <c r="J29" s="182" t="s">
        <v>507</v>
      </c>
      <c r="K29" s="182" t="s">
        <v>507</v>
      </c>
      <c r="L29" s="2" t="str">
        <f t="shared" si="0"/>
        <v>6384</v>
      </c>
      <c r="M29" s="2">
        <f t="shared" si="2"/>
        <v>25476</v>
      </c>
      <c r="N29" s="2" t="str">
        <f t="shared" si="1"/>
        <v>4074C</v>
      </c>
      <c r="O29" s="2">
        <f>O28+36</f>
        <v>264012</v>
      </c>
      <c r="P29" s="155" t="s">
        <v>10</v>
      </c>
      <c r="Q29" s="12" t="s">
        <v>87</v>
      </c>
      <c r="R29" s="154" t="s">
        <v>507</v>
      </c>
      <c r="S29" s="12" t="s">
        <v>10</v>
      </c>
      <c r="T29" s="154" t="s">
        <v>486</v>
      </c>
      <c r="U29" s="12" t="s">
        <v>10</v>
      </c>
      <c r="V29" s="154" t="s">
        <v>540</v>
      </c>
      <c r="W29" s="12" t="s">
        <v>10</v>
      </c>
      <c r="X29" s="12" t="s">
        <v>10</v>
      </c>
      <c r="Y29" s="12" t="s">
        <v>451</v>
      </c>
      <c r="Z29" s="12" t="s">
        <v>10</v>
      </c>
      <c r="AA29" s="12" t="s">
        <v>10</v>
      </c>
      <c r="AB29" s="12" t="s">
        <v>10</v>
      </c>
      <c r="AC29" s="12" t="s">
        <v>10</v>
      </c>
      <c r="AD29" s="12" t="s">
        <v>229</v>
      </c>
      <c r="AE29" s="12" t="s">
        <v>10</v>
      </c>
      <c r="AF29" s="155" t="s">
        <v>373</v>
      </c>
      <c r="AG29" s="155" t="s">
        <v>504</v>
      </c>
      <c r="AH29" s="155" t="s">
        <v>83</v>
      </c>
      <c r="AI29" s="155" t="s">
        <v>83</v>
      </c>
      <c r="AJ29" s="155" t="s">
        <v>83</v>
      </c>
      <c r="AK29" s="155" t="s">
        <v>83</v>
      </c>
      <c r="AL29" s="155" t="s">
        <v>83</v>
      </c>
      <c r="AM29" s="155" t="s">
        <v>83</v>
      </c>
      <c r="AN29" s="155" t="s">
        <v>83</v>
      </c>
      <c r="AO29" s="155" t="s">
        <v>83</v>
      </c>
      <c r="AP29" s="155" t="s">
        <v>83</v>
      </c>
      <c r="AQ29" s="155" t="s">
        <v>83</v>
      </c>
      <c r="AR29" s="12" t="s">
        <v>10</v>
      </c>
      <c r="AS29" s="12" t="s">
        <v>10</v>
      </c>
      <c r="AT29" s="12" t="s">
        <v>10</v>
      </c>
      <c r="AU29" s="12" t="s">
        <v>10</v>
      </c>
      <c r="AV29" s="12" t="s">
        <v>83</v>
      </c>
      <c r="AW29" s="12" t="s">
        <v>83</v>
      </c>
      <c r="AX29" s="12" t="s">
        <v>10</v>
      </c>
      <c r="AY29" s="12" t="s">
        <v>10</v>
      </c>
      <c r="AZ29" s="230"/>
    </row>
    <row r="30" spans="1:52" s="2" customFormat="1" ht="14.25">
      <c r="A30" s="2">
        <v>27</v>
      </c>
      <c r="B30" s="9" t="s">
        <v>747</v>
      </c>
      <c r="C30" s="127" t="s">
        <v>682</v>
      </c>
      <c r="D30" s="184" t="s">
        <v>1014</v>
      </c>
      <c r="E30" s="186" t="s">
        <v>1019</v>
      </c>
      <c r="F30" s="186" t="s">
        <v>1020</v>
      </c>
      <c r="G30" s="186" t="s">
        <v>1021</v>
      </c>
      <c r="H30" s="186" t="s">
        <v>1022</v>
      </c>
      <c r="I30" s="182" t="s">
        <v>507</v>
      </c>
      <c r="J30" s="182" t="s">
        <v>507</v>
      </c>
      <c r="K30" s="182" t="s">
        <v>507</v>
      </c>
      <c r="L30" s="2" t="str">
        <f t="shared" si="0"/>
        <v>63A8</v>
      </c>
      <c r="M30" s="2">
        <f t="shared" si="2"/>
        <v>25512</v>
      </c>
      <c r="N30" s="2" t="str">
        <f t="shared" si="1"/>
        <v>40729</v>
      </c>
      <c r="O30" s="2">
        <v>263977</v>
      </c>
      <c r="P30" s="155" t="s">
        <v>558</v>
      </c>
      <c r="Q30" s="12" t="s">
        <v>122</v>
      </c>
      <c r="R30" s="154" t="s">
        <v>10</v>
      </c>
      <c r="S30" s="12" t="s">
        <v>10</v>
      </c>
      <c r="T30" s="154" t="s">
        <v>442</v>
      </c>
      <c r="U30" s="12" t="s">
        <v>10</v>
      </c>
      <c r="V30" s="154" t="s">
        <v>603</v>
      </c>
      <c r="W30" s="12" t="s">
        <v>10</v>
      </c>
      <c r="X30" s="12" t="s">
        <v>559</v>
      </c>
      <c r="Y30" s="12" t="s">
        <v>575</v>
      </c>
      <c r="Z30" s="12" t="s">
        <v>10</v>
      </c>
      <c r="AA30" s="12" t="s">
        <v>10</v>
      </c>
      <c r="AB30" s="12" t="s">
        <v>10</v>
      </c>
      <c r="AC30" s="12" t="s">
        <v>10</v>
      </c>
      <c r="AD30" s="12" t="s">
        <v>551</v>
      </c>
      <c r="AE30" s="12" t="s">
        <v>10</v>
      </c>
      <c r="AF30" s="155" t="s">
        <v>558</v>
      </c>
      <c r="AG30" s="155" t="s">
        <v>563</v>
      </c>
      <c r="AH30" s="155" t="s">
        <v>456</v>
      </c>
      <c r="AI30" s="155" t="s">
        <v>83</v>
      </c>
      <c r="AJ30" s="155" t="s">
        <v>83</v>
      </c>
      <c r="AK30" s="155" t="s">
        <v>83</v>
      </c>
      <c r="AL30" s="155" t="s">
        <v>83</v>
      </c>
      <c r="AM30" s="155" t="s">
        <v>83</v>
      </c>
      <c r="AN30" s="155" t="s">
        <v>83</v>
      </c>
      <c r="AO30" s="155" t="s">
        <v>83</v>
      </c>
      <c r="AP30" s="155" t="s">
        <v>83</v>
      </c>
      <c r="AQ30" s="155" t="s">
        <v>83</v>
      </c>
      <c r="AR30" s="12" t="s">
        <v>10</v>
      </c>
      <c r="AS30" s="12" t="s">
        <v>10</v>
      </c>
      <c r="AT30" s="12" t="s">
        <v>10</v>
      </c>
      <c r="AU30" s="12" t="s">
        <v>10</v>
      </c>
      <c r="AV30" s="12" t="s">
        <v>83</v>
      </c>
      <c r="AW30" s="12" t="s">
        <v>83</v>
      </c>
      <c r="AX30" s="12" t="s">
        <v>10</v>
      </c>
      <c r="AY30" s="12" t="s">
        <v>10</v>
      </c>
      <c r="AZ30" s="230"/>
    </row>
    <row r="31" spans="1:52" s="2" customFormat="1" ht="14.25">
      <c r="A31" s="2">
        <v>28</v>
      </c>
      <c r="B31" s="9" t="s">
        <v>748</v>
      </c>
      <c r="C31" s="27" t="s">
        <v>1011</v>
      </c>
      <c r="D31" s="185" t="s">
        <v>1014</v>
      </c>
      <c r="E31" s="186" t="s">
        <v>1037</v>
      </c>
      <c r="F31" s="186" t="s">
        <v>1038</v>
      </c>
      <c r="G31" s="186" t="s">
        <v>1015</v>
      </c>
      <c r="H31" s="186" t="s">
        <v>1016</v>
      </c>
      <c r="I31" s="182" t="s">
        <v>507</v>
      </c>
      <c r="J31" s="182" t="s">
        <v>507</v>
      </c>
      <c r="K31" s="182" t="s">
        <v>507</v>
      </c>
      <c r="L31" s="2" t="str">
        <f t="shared" si="0"/>
        <v>63CC</v>
      </c>
      <c r="M31" s="2">
        <f t="shared" si="2"/>
        <v>25548</v>
      </c>
      <c r="N31" s="2" t="str">
        <f t="shared" si="1"/>
        <v>4074D</v>
      </c>
      <c r="O31" s="2">
        <f>O30+36</f>
        <v>264013</v>
      </c>
      <c r="P31" s="155" t="s">
        <v>10</v>
      </c>
      <c r="Q31" s="12" t="s">
        <v>345</v>
      </c>
      <c r="R31" s="154" t="s">
        <v>10</v>
      </c>
      <c r="S31" s="12" t="s">
        <v>10</v>
      </c>
      <c r="T31" s="154" t="s">
        <v>486</v>
      </c>
      <c r="U31" s="12" t="s">
        <v>10</v>
      </c>
      <c r="V31" s="154" t="s">
        <v>453</v>
      </c>
      <c r="W31" s="12" t="s">
        <v>10</v>
      </c>
      <c r="X31" s="12" t="s">
        <v>503</v>
      </c>
      <c r="Y31" s="12" t="s">
        <v>491</v>
      </c>
      <c r="Z31" s="12" t="s">
        <v>10</v>
      </c>
      <c r="AA31" s="12" t="s">
        <v>10</v>
      </c>
      <c r="AB31" s="12" t="s">
        <v>10</v>
      </c>
      <c r="AC31" s="12" t="s">
        <v>10</v>
      </c>
      <c r="AD31" s="12" t="s">
        <v>555</v>
      </c>
      <c r="AE31" s="12" t="s">
        <v>10</v>
      </c>
      <c r="AF31" s="155" t="s">
        <v>506</v>
      </c>
      <c r="AG31" s="155" t="s">
        <v>443</v>
      </c>
      <c r="AH31" s="155" t="s">
        <v>83</v>
      </c>
      <c r="AI31" s="155" t="s">
        <v>83</v>
      </c>
      <c r="AJ31" s="155" t="s">
        <v>83</v>
      </c>
      <c r="AK31" s="155" t="s">
        <v>83</v>
      </c>
      <c r="AL31" s="155" t="s">
        <v>83</v>
      </c>
      <c r="AM31" s="155" t="s">
        <v>83</v>
      </c>
      <c r="AN31" s="155" t="s">
        <v>83</v>
      </c>
      <c r="AO31" s="155" t="s">
        <v>83</v>
      </c>
      <c r="AP31" s="155" t="s">
        <v>83</v>
      </c>
      <c r="AQ31" s="155" t="s">
        <v>83</v>
      </c>
      <c r="AR31" s="12" t="s">
        <v>10</v>
      </c>
      <c r="AS31" s="12" t="s">
        <v>10</v>
      </c>
      <c r="AT31" s="12" t="s">
        <v>10</v>
      </c>
      <c r="AU31" s="12" t="s">
        <v>10</v>
      </c>
      <c r="AV31" s="12" t="s">
        <v>83</v>
      </c>
      <c r="AW31" s="12" t="s">
        <v>83</v>
      </c>
      <c r="AX31" s="12" t="s">
        <v>10</v>
      </c>
      <c r="AY31" s="12" t="s">
        <v>10</v>
      </c>
      <c r="AZ31" s="230"/>
    </row>
    <row r="32" spans="1:52" s="2" customFormat="1" ht="14.25">
      <c r="A32" s="2">
        <v>29</v>
      </c>
      <c r="B32" s="9" t="s">
        <v>749</v>
      </c>
      <c r="C32" s="27" t="s">
        <v>1012</v>
      </c>
      <c r="D32" s="184" t="s">
        <v>1014</v>
      </c>
      <c r="E32" s="186" t="s">
        <v>1031</v>
      </c>
      <c r="F32" s="186" t="s">
        <v>1032</v>
      </c>
      <c r="G32" s="186" t="s">
        <v>1033</v>
      </c>
      <c r="H32" s="186" t="s">
        <v>1034</v>
      </c>
      <c r="I32" s="182" t="s">
        <v>507</v>
      </c>
      <c r="J32" s="182" t="s">
        <v>507</v>
      </c>
      <c r="K32" s="182" t="s">
        <v>507</v>
      </c>
      <c r="L32" s="2" t="str">
        <f t="shared" si="0"/>
        <v>63F0</v>
      </c>
      <c r="M32" s="2">
        <f t="shared" si="2"/>
        <v>25584</v>
      </c>
      <c r="N32" s="2" t="str">
        <f t="shared" si="1"/>
        <v>4072A</v>
      </c>
      <c r="O32" s="2">
        <v>263978</v>
      </c>
      <c r="P32" s="155" t="s">
        <v>10</v>
      </c>
      <c r="Q32" s="12" t="s">
        <v>460</v>
      </c>
      <c r="R32" s="154" t="s">
        <v>10</v>
      </c>
      <c r="S32" s="12" t="s">
        <v>10</v>
      </c>
      <c r="T32" s="154" t="s">
        <v>181</v>
      </c>
      <c r="U32" s="12" t="s">
        <v>10</v>
      </c>
      <c r="V32" s="154" t="s">
        <v>539</v>
      </c>
      <c r="W32" s="12" t="s">
        <v>10</v>
      </c>
      <c r="X32" s="12" t="s">
        <v>464</v>
      </c>
      <c r="Y32" s="12" t="s">
        <v>498</v>
      </c>
      <c r="Z32" s="12" t="s">
        <v>10</v>
      </c>
      <c r="AA32" s="12" t="s">
        <v>10</v>
      </c>
      <c r="AB32" s="12" t="s">
        <v>10</v>
      </c>
      <c r="AC32" s="12" t="s">
        <v>10</v>
      </c>
      <c r="AD32" s="12" t="s">
        <v>604</v>
      </c>
      <c r="AE32" s="12" t="s">
        <v>10</v>
      </c>
      <c r="AF32" s="155" t="s">
        <v>112</v>
      </c>
      <c r="AG32" s="155" t="s">
        <v>409</v>
      </c>
      <c r="AH32" s="155" t="s">
        <v>83</v>
      </c>
      <c r="AI32" s="155" t="s">
        <v>83</v>
      </c>
      <c r="AJ32" s="155" t="s">
        <v>83</v>
      </c>
      <c r="AK32" s="155" t="s">
        <v>83</v>
      </c>
      <c r="AL32" s="155" t="s">
        <v>83</v>
      </c>
      <c r="AM32" s="155" t="s">
        <v>83</v>
      </c>
      <c r="AN32" s="155" t="s">
        <v>83</v>
      </c>
      <c r="AO32" s="155" t="s">
        <v>83</v>
      </c>
      <c r="AP32" s="155" t="s">
        <v>83</v>
      </c>
      <c r="AQ32" s="155" t="s">
        <v>83</v>
      </c>
      <c r="AR32" s="12" t="s">
        <v>10</v>
      </c>
      <c r="AS32" s="12" t="s">
        <v>10</v>
      </c>
      <c r="AT32" s="12" t="s">
        <v>10</v>
      </c>
      <c r="AU32" s="12" t="s">
        <v>10</v>
      </c>
      <c r="AV32" s="12" t="s">
        <v>83</v>
      </c>
      <c r="AW32" s="12" t="s">
        <v>83</v>
      </c>
      <c r="AX32" s="12" t="s">
        <v>10</v>
      </c>
      <c r="AY32" s="12" t="s">
        <v>10</v>
      </c>
      <c r="AZ32" s="230"/>
    </row>
    <row r="33" spans="1:239" s="2" customFormat="1" ht="14.25">
      <c r="A33" s="2">
        <v>30</v>
      </c>
      <c r="B33" s="10" t="s">
        <v>750</v>
      </c>
      <c r="C33" s="27" t="s">
        <v>684</v>
      </c>
      <c r="D33" s="185" t="s">
        <v>1014</v>
      </c>
      <c r="E33" s="186" t="s">
        <v>1049</v>
      </c>
      <c r="F33" s="186" t="s">
        <v>1030</v>
      </c>
      <c r="G33" s="186" t="s">
        <v>1025</v>
      </c>
      <c r="H33" s="186" t="s">
        <v>1026</v>
      </c>
      <c r="I33" s="182" t="s">
        <v>507</v>
      </c>
      <c r="J33" s="182" t="s">
        <v>507</v>
      </c>
      <c r="K33" s="182" t="s">
        <v>507</v>
      </c>
      <c r="L33" s="2" t="str">
        <f t="shared" si="0"/>
        <v>6414</v>
      </c>
      <c r="M33" s="2">
        <f t="shared" si="2"/>
        <v>25620</v>
      </c>
      <c r="N33" s="2" t="str">
        <f t="shared" si="1"/>
        <v>4074E</v>
      </c>
      <c r="O33" s="2">
        <f>O32+36</f>
        <v>264014</v>
      </c>
      <c r="P33" s="155" t="s">
        <v>10</v>
      </c>
      <c r="Q33" s="12" t="s">
        <v>114</v>
      </c>
      <c r="R33" s="154" t="s">
        <v>10</v>
      </c>
      <c r="S33" s="12" t="s">
        <v>10</v>
      </c>
      <c r="T33" s="154" t="s">
        <v>540</v>
      </c>
      <c r="U33" s="12" t="s">
        <v>10</v>
      </c>
      <c r="V33" s="154" t="s">
        <v>546</v>
      </c>
      <c r="W33" s="12" t="s">
        <v>10</v>
      </c>
      <c r="X33" s="12" t="s">
        <v>385</v>
      </c>
      <c r="Y33" s="12" t="s">
        <v>592</v>
      </c>
      <c r="Z33" s="12" t="s">
        <v>10</v>
      </c>
      <c r="AA33" s="12" t="s">
        <v>10</v>
      </c>
      <c r="AB33" s="12" t="s">
        <v>10</v>
      </c>
      <c r="AC33" s="12" t="s">
        <v>10</v>
      </c>
      <c r="AD33" s="12" t="s">
        <v>505</v>
      </c>
      <c r="AE33" s="12" t="s">
        <v>10</v>
      </c>
      <c r="AF33" s="155" t="s">
        <v>554</v>
      </c>
      <c r="AG33" s="155" t="s">
        <v>508</v>
      </c>
      <c r="AH33" s="155" t="s">
        <v>83</v>
      </c>
      <c r="AI33" s="155" t="s">
        <v>83</v>
      </c>
      <c r="AJ33" s="155" t="s">
        <v>83</v>
      </c>
      <c r="AK33" s="155" t="s">
        <v>83</v>
      </c>
      <c r="AL33" s="155" t="s">
        <v>83</v>
      </c>
      <c r="AM33" s="155" t="s">
        <v>83</v>
      </c>
      <c r="AN33" s="155" t="s">
        <v>83</v>
      </c>
      <c r="AO33" s="155" t="s">
        <v>83</v>
      </c>
      <c r="AP33" s="155" t="s">
        <v>83</v>
      </c>
      <c r="AQ33" s="155" t="s">
        <v>83</v>
      </c>
      <c r="AR33" s="12" t="s">
        <v>10</v>
      </c>
      <c r="AS33" s="12" t="s">
        <v>10</v>
      </c>
      <c r="AT33" s="12" t="s">
        <v>10</v>
      </c>
      <c r="AU33" s="12" t="s">
        <v>10</v>
      </c>
      <c r="AV33" s="12" t="s">
        <v>83</v>
      </c>
      <c r="AW33" s="12" t="s">
        <v>83</v>
      </c>
      <c r="AX33" s="12" t="s">
        <v>10</v>
      </c>
      <c r="AY33" s="12" t="s">
        <v>10</v>
      </c>
      <c r="AZ33" s="230"/>
    </row>
    <row r="34" spans="1:239" s="2" customFormat="1" ht="14.25"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4"/>
      <c r="AS34" s="4"/>
      <c r="AT34" s="4"/>
      <c r="AU34" s="4"/>
      <c r="AV34" s="4"/>
      <c r="AW34" s="4"/>
      <c r="AX34" s="4"/>
      <c r="AY34" s="4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</row>
  </sheetData>
  <mergeCells count="6">
    <mergeCell ref="AZ4:AZ33"/>
    <mergeCell ref="A1:AY1"/>
    <mergeCell ref="B2:H2"/>
    <mergeCell ref="L2:M2"/>
    <mergeCell ref="N2:O2"/>
    <mergeCell ref="A2:A3"/>
  </mergeCells>
  <phoneticPr fontId="32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61"/>
  <sheetViews>
    <sheetView workbookViewId="0">
      <selection sqref="A1:A1048576"/>
    </sheetView>
  </sheetViews>
  <sheetFormatPr defaultRowHeight="15"/>
  <cols>
    <col min="1" max="1" width="8.125" style="122" customWidth="1"/>
    <col min="2" max="2" width="9" style="44" customWidth="1"/>
  </cols>
  <sheetData>
    <row r="1" spans="1:8" ht="14.25">
      <c r="A1" s="197" t="s">
        <v>74</v>
      </c>
      <c r="B1" s="130" t="s">
        <v>1095</v>
      </c>
      <c r="C1" s="34" t="s">
        <v>850</v>
      </c>
      <c r="D1" s="34" t="s">
        <v>797</v>
      </c>
      <c r="E1" s="34"/>
      <c r="F1" s="34"/>
      <c r="G1" s="34"/>
      <c r="H1" s="34"/>
    </row>
    <row r="2" spans="1:8" ht="14.25">
      <c r="A2" s="202" t="s">
        <v>948</v>
      </c>
      <c r="B2" s="37">
        <v>1</v>
      </c>
      <c r="C2" s="34" t="s">
        <v>948</v>
      </c>
      <c r="D2" s="34" t="s">
        <v>883</v>
      </c>
      <c r="E2" s="34" t="s">
        <v>783</v>
      </c>
      <c r="F2" s="37"/>
      <c r="G2" s="34"/>
      <c r="H2" s="34"/>
    </row>
    <row r="3" spans="1:8" ht="14.25">
      <c r="A3" s="202" t="s">
        <v>805</v>
      </c>
      <c r="B3" s="37">
        <v>2</v>
      </c>
      <c r="C3" s="34" t="s">
        <v>889</v>
      </c>
      <c r="D3" s="34" t="s">
        <v>927</v>
      </c>
      <c r="E3" s="34"/>
      <c r="F3" s="37"/>
      <c r="G3" s="34"/>
      <c r="H3" s="34"/>
    </row>
    <row r="4" spans="1:8" ht="14.25">
      <c r="A4" s="202" t="s">
        <v>981</v>
      </c>
      <c r="B4" s="37">
        <v>3</v>
      </c>
      <c r="C4" s="34" t="s">
        <v>864</v>
      </c>
      <c r="D4" s="34" t="s">
        <v>969</v>
      </c>
      <c r="E4" s="34"/>
      <c r="F4" s="34"/>
      <c r="G4" s="34"/>
      <c r="H4" s="34"/>
    </row>
    <row r="5" spans="1:8" ht="14.25">
      <c r="A5" s="203" t="s">
        <v>768</v>
      </c>
      <c r="B5" s="37">
        <v>4</v>
      </c>
      <c r="C5" s="34" t="s">
        <v>900</v>
      </c>
      <c r="D5" s="34" t="s">
        <v>751</v>
      </c>
      <c r="E5" s="34" t="s">
        <v>806</v>
      </c>
      <c r="F5" s="34"/>
      <c r="G5" s="34"/>
      <c r="H5" s="34"/>
    </row>
    <row r="6" spans="1:8" ht="14.25">
      <c r="A6" s="202" t="s">
        <v>963</v>
      </c>
      <c r="B6" s="37">
        <v>5</v>
      </c>
      <c r="C6" s="34" t="s">
        <v>985</v>
      </c>
      <c r="D6" s="34" t="s">
        <v>859</v>
      </c>
      <c r="E6" s="37"/>
      <c r="F6" s="37"/>
      <c r="G6" s="34"/>
      <c r="H6" s="34"/>
    </row>
    <row r="7" spans="1:8" ht="14.25">
      <c r="A7" s="203" t="s">
        <v>788</v>
      </c>
      <c r="B7" s="37">
        <v>6</v>
      </c>
      <c r="C7" s="35" t="s">
        <v>794</v>
      </c>
      <c r="D7" s="34" t="s">
        <v>898</v>
      </c>
      <c r="E7" s="34"/>
      <c r="F7" s="34"/>
      <c r="G7" s="34"/>
      <c r="H7" s="34"/>
    </row>
    <row r="8" spans="1:8" ht="14.25">
      <c r="A8" s="203" t="s">
        <v>770</v>
      </c>
      <c r="B8" s="37">
        <v>7</v>
      </c>
      <c r="C8" s="34" t="s">
        <v>960</v>
      </c>
      <c r="D8" s="34" t="s">
        <v>962</v>
      </c>
      <c r="E8" s="34" t="s">
        <v>961</v>
      </c>
      <c r="F8" s="37"/>
      <c r="G8" s="37"/>
      <c r="H8" s="37"/>
    </row>
    <row r="9" spans="1:8" ht="14.25">
      <c r="A9" s="203" t="s">
        <v>868</v>
      </c>
      <c r="B9" s="37">
        <v>8</v>
      </c>
      <c r="C9" s="35" t="s">
        <v>839</v>
      </c>
      <c r="D9" s="34" t="s">
        <v>903</v>
      </c>
      <c r="E9" s="34"/>
      <c r="F9" s="34"/>
      <c r="G9" s="37"/>
      <c r="H9" s="34"/>
    </row>
    <row r="10" spans="1:8" ht="14.25">
      <c r="A10" s="203" t="s">
        <v>839</v>
      </c>
      <c r="B10" s="37">
        <v>9</v>
      </c>
      <c r="C10" s="36" t="s">
        <v>866</v>
      </c>
      <c r="D10" s="36" t="s">
        <v>941</v>
      </c>
      <c r="E10" s="34"/>
      <c r="F10" s="34"/>
      <c r="G10" s="34"/>
      <c r="H10" s="34"/>
    </row>
    <row r="11" spans="1:8" ht="14.25">
      <c r="A11" s="202" t="s">
        <v>864</v>
      </c>
      <c r="B11" s="37">
        <v>10</v>
      </c>
      <c r="C11" s="34" t="s">
        <v>963</v>
      </c>
      <c r="D11" s="34" t="s">
        <v>959</v>
      </c>
      <c r="E11" s="34" t="s">
        <v>957</v>
      </c>
      <c r="F11" s="34"/>
      <c r="G11" s="34"/>
      <c r="H11" s="34"/>
    </row>
    <row r="12" spans="1:8" ht="14.25">
      <c r="A12" s="202" t="s">
        <v>924</v>
      </c>
      <c r="B12" s="37">
        <v>11</v>
      </c>
      <c r="C12" s="34" t="s">
        <v>854</v>
      </c>
      <c r="D12" s="37" t="s">
        <v>857</v>
      </c>
      <c r="E12" s="34" t="s">
        <v>855</v>
      </c>
      <c r="F12" s="34"/>
      <c r="G12" s="34"/>
      <c r="H12" s="34"/>
    </row>
    <row r="13" spans="1:8" ht="14.25">
      <c r="A13" s="202" t="s">
        <v>809</v>
      </c>
      <c r="B13" s="37">
        <v>12</v>
      </c>
      <c r="C13" s="34" t="s">
        <v>958</v>
      </c>
      <c r="D13" s="34" t="s">
        <v>799</v>
      </c>
      <c r="E13" s="34"/>
      <c r="F13" s="34"/>
      <c r="G13" s="34"/>
      <c r="H13" s="34"/>
    </row>
    <row r="14" spans="1:8" ht="14.25">
      <c r="A14" s="202" t="s">
        <v>929</v>
      </c>
      <c r="B14" s="37">
        <v>13</v>
      </c>
      <c r="C14" s="34" t="s">
        <v>805</v>
      </c>
      <c r="D14" s="34" t="s">
        <v>801</v>
      </c>
      <c r="E14" s="34" t="s">
        <v>892</v>
      </c>
      <c r="F14" s="34"/>
      <c r="G14" s="34"/>
      <c r="H14" s="34"/>
    </row>
    <row r="15" spans="1:8" ht="14.25">
      <c r="A15" s="202" t="s">
        <v>956</v>
      </c>
      <c r="B15" s="37">
        <v>14</v>
      </c>
      <c r="C15" s="34" t="s">
        <v>874</v>
      </c>
      <c r="D15" s="34" t="s">
        <v>875</v>
      </c>
      <c r="E15" s="34" t="s">
        <v>971</v>
      </c>
      <c r="F15" s="34" t="s">
        <v>890</v>
      </c>
      <c r="G15" s="34"/>
      <c r="H15" s="34"/>
    </row>
    <row r="16" spans="1:8" ht="14.25">
      <c r="A16" s="202" t="s">
        <v>900</v>
      </c>
      <c r="B16" s="37">
        <v>15</v>
      </c>
      <c r="C16" s="35" t="s">
        <v>929</v>
      </c>
      <c r="D16" s="34" t="s">
        <v>928</v>
      </c>
      <c r="E16" s="34" t="s">
        <v>930</v>
      </c>
      <c r="F16" s="34" t="s">
        <v>953</v>
      </c>
      <c r="G16" s="34" t="s">
        <v>952</v>
      </c>
      <c r="H16" s="34" t="s">
        <v>951</v>
      </c>
    </row>
    <row r="17" spans="1:8" ht="14.25">
      <c r="A17" s="202" t="s">
        <v>801</v>
      </c>
      <c r="B17" s="37">
        <v>16</v>
      </c>
      <c r="C17" s="34" t="s">
        <v>981</v>
      </c>
      <c r="D17" s="34" t="s">
        <v>760</v>
      </c>
      <c r="E17" s="34" t="s">
        <v>812</v>
      </c>
      <c r="F17" s="34" t="s">
        <v>803</v>
      </c>
      <c r="G17" s="34"/>
      <c r="H17" s="34"/>
    </row>
    <row r="18" spans="1:8" ht="14.25">
      <c r="A18" s="202" t="s">
        <v>767</v>
      </c>
      <c r="B18" s="37">
        <v>17</v>
      </c>
      <c r="C18" s="34" t="s">
        <v>788</v>
      </c>
      <c r="D18" s="34" t="s">
        <v>785</v>
      </c>
      <c r="E18" s="34" t="s">
        <v>787</v>
      </c>
      <c r="F18" s="34" t="s">
        <v>786</v>
      </c>
      <c r="G18" s="34"/>
      <c r="H18" s="34"/>
    </row>
    <row r="19" spans="1:8" ht="14.25">
      <c r="A19" s="202" t="s">
        <v>879</v>
      </c>
      <c r="B19" s="37">
        <v>18</v>
      </c>
      <c r="C19" s="34" t="s">
        <v>768</v>
      </c>
      <c r="D19" s="35" t="s">
        <v>882</v>
      </c>
      <c r="E19" s="34" t="s">
        <v>918</v>
      </c>
      <c r="F19" s="34"/>
      <c r="G19" s="34"/>
      <c r="H19" s="34"/>
    </row>
    <row r="20" spans="1:8" ht="14.25">
      <c r="A20" s="203" t="s">
        <v>760</v>
      </c>
      <c r="B20" s="37">
        <v>19</v>
      </c>
      <c r="C20" s="36" t="s">
        <v>838</v>
      </c>
      <c r="D20" s="35" t="s">
        <v>840</v>
      </c>
      <c r="E20" s="34"/>
      <c r="F20" s="34"/>
      <c r="G20" s="34"/>
      <c r="H20" s="34"/>
    </row>
    <row r="21" spans="1:8" ht="14.25">
      <c r="A21" s="202" t="s">
        <v>812</v>
      </c>
      <c r="B21" s="37">
        <v>20</v>
      </c>
      <c r="C21" s="34" t="s">
        <v>767</v>
      </c>
      <c r="D21" s="37" t="s">
        <v>769</v>
      </c>
      <c r="E21" s="34" t="s">
        <v>771</v>
      </c>
      <c r="F21" s="34"/>
      <c r="G21" s="34"/>
      <c r="H21" s="34"/>
    </row>
    <row r="22" spans="1:8" ht="14.25">
      <c r="A22" s="203" t="s">
        <v>806</v>
      </c>
      <c r="B22" s="37">
        <v>21</v>
      </c>
      <c r="C22" s="34" t="s">
        <v>809</v>
      </c>
      <c r="D22" s="35" t="s">
        <v>848</v>
      </c>
      <c r="E22" s="34" t="s">
        <v>861</v>
      </c>
      <c r="F22" s="37" t="s">
        <v>887</v>
      </c>
      <c r="G22" s="34"/>
      <c r="H22" s="34"/>
    </row>
    <row r="23" spans="1:8" ht="14.25">
      <c r="A23" s="202" t="s">
        <v>918</v>
      </c>
      <c r="B23" s="37">
        <v>22</v>
      </c>
      <c r="C23" s="34" t="s">
        <v>924</v>
      </c>
      <c r="D23" s="34" t="s">
        <v>879</v>
      </c>
      <c r="E23" s="34" t="s">
        <v>873</v>
      </c>
      <c r="F23" s="34"/>
      <c r="G23" s="34"/>
      <c r="H23" s="34"/>
    </row>
    <row r="24" spans="1:8" ht="14.25">
      <c r="A24" s="202" t="s">
        <v>771</v>
      </c>
      <c r="B24" s="37">
        <v>23</v>
      </c>
      <c r="C24" s="34" t="s">
        <v>770</v>
      </c>
      <c r="D24" s="34" t="s">
        <v>956</v>
      </c>
      <c r="E24" s="34" t="s">
        <v>780</v>
      </c>
      <c r="F24" s="34"/>
      <c r="G24" s="34"/>
      <c r="H24" s="34"/>
    </row>
    <row r="25" spans="1:8" ht="14.25">
      <c r="A25" s="202" t="s">
        <v>927</v>
      </c>
      <c r="B25" s="37">
        <v>24</v>
      </c>
      <c r="C25" s="35" t="s">
        <v>844</v>
      </c>
      <c r="D25" s="34" t="s">
        <v>845</v>
      </c>
      <c r="E25" s="34"/>
      <c r="F25" s="34"/>
      <c r="G25" s="34"/>
      <c r="H25" s="34"/>
    </row>
    <row r="26" spans="1:8" ht="14.25">
      <c r="A26" s="202" t="s">
        <v>848</v>
      </c>
      <c r="B26" s="37">
        <v>25</v>
      </c>
      <c r="C26" s="34" t="s">
        <v>978</v>
      </c>
      <c r="D26" s="34" t="s">
        <v>904</v>
      </c>
      <c r="E26" s="34"/>
      <c r="F26" s="34"/>
      <c r="G26" s="34"/>
      <c r="H26" s="34"/>
    </row>
    <row r="27" spans="1:8" ht="14.25">
      <c r="A27" s="202" t="s">
        <v>959</v>
      </c>
      <c r="B27" s="37">
        <v>26</v>
      </c>
      <c r="C27" s="35" t="s">
        <v>868</v>
      </c>
      <c r="D27" s="34" t="s">
        <v>914</v>
      </c>
      <c r="E27" s="34" t="s">
        <v>869</v>
      </c>
      <c r="F27" s="37"/>
      <c r="G27" s="37"/>
      <c r="H27" s="34"/>
    </row>
    <row r="28" spans="1:8" ht="14.25">
      <c r="A28" s="203" t="s">
        <v>960</v>
      </c>
      <c r="B28" s="37">
        <v>27</v>
      </c>
      <c r="C28" s="34" t="s">
        <v>790</v>
      </c>
      <c r="D28" s="34" t="s">
        <v>792</v>
      </c>
      <c r="E28" s="34"/>
      <c r="F28" s="34"/>
      <c r="G28" s="34"/>
      <c r="H28" s="34"/>
    </row>
    <row r="29" spans="1:8" ht="14.25">
      <c r="A29" s="203" t="s">
        <v>751</v>
      </c>
      <c r="B29" s="37">
        <v>28</v>
      </c>
      <c r="C29" s="34" t="s">
        <v>926</v>
      </c>
      <c r="D29" s="34" t="s">
        <v>764</v>
      </c>
      <c r="E29" s="34"/>
      <c r="F29" s="37"/>
      <c r="G29" s="34"/>
      <c r="H29" s="34"/>
    </row>
    <row r="30" spans="1:8" ht="14.25">
      <c r="A30" s="202" t="s">
        <v>772</v>
      </c>
      <c r="B30" s="37">
        <v>29</v>
      </c>
      <c r="C30" s="34" t="s">
        <v>947</v>
      </c>
      <c r="D30" s="34" t="s">
        <v>772</v>
      </c>
      <c r="E30" s="37"/>
      <c r="F30" s="37"/>
      <c r="G30" s="34"/>
      <c r="H30" s="34"/>
    </row>
    <row r="31" spans="1:8" ht="14.25">
      <c r="A31" s="203" t="s">
        <v>985</v>
      </c>
      <c r="B31" s="37">
        <v>30</v>
      </c>
      <c r="C31" s="201"/>
      <c r="D31" s="201"/>
      <c r="E31" s="201"/>
      <c r="F31" s="201"/>
      <c r="G31" s="201"/>
      <c r="H31" s="201"/>
    </row>
    <row r="32" spans="1:8" ht="14.25">
      <c r="A32" s="203" t="s">
        <v>859</v>
      </c>
      <c r="B32" s="37">
        <v>31</v>
      </c>
      <c r="C32" s="201"/>
      <c r="D32" s="201"/>
      <c r="E32" s="201"/>
      <c r="F32" s="201"/>
      <c r="G32" s="201"/>
      <c r="H32" s="201"/>
    </row>
    <row r="33" spans="1:8" ht="14.25">
      <c r="A33" s="202" t="s">
        <v>854</v>
      </c>
      <c r="B33" s="37">
        <v>32</v>
      </c>
      <c r="C33" s="201"/>
      <c r="D33" s="201"/>
      <c r="E33" s="201"/>
      <c r="F33" s="201"/>
      <c r="G33" s="201"/>
      <c r="H33" s="201"/>
    </row>
    <row r="34" spans="1:8" ht="14.25">
      <c r="A34" s="203" t="s">
        <v>957</v>
      </c>
      <c r="B34" s="37">
        <v>33</v>
      </c>
      <c r="C34" s="201"/>
      <c r="D34" s="201"/>
      <c r="E34" s="201"/>
      <c r="F34" s="201"/>
      <c r="G34" s="201"/>
      <c r="H34" s="201"/>
    </row>
    <row r="35" spans="1:8" ht="14.25">
      <c r="A35" s="203" t="s">
        <v>780</v>
      </c>
      <c r="B35" s="37">
        <v>34</v>
      </c>
      <c r="C35" s="201"/>
      <c r="D35" s="201"/>
      <c r="E35" s="201"/>
      <c r="F35" s="201"/>
      <c r="G35" s="201"/>
      <c r="H35" s="201"/>
    </row>
    <row r="36" spans="1:8" ht="14.25">
      <c r="A36" s="202" t="s">
        <v>962</v>
      </c>
      <c r="B36" s="37">
        <v>35</v>
      </c>
      <c r="C36" s="201"/>
      <c r="D36" s="201"/>
      <c r="E36" s="201"/>
      <c r="F36" s="201"/>
      <c r="G36" s="201"/>
      <c r="H36" s="201"/>
    </row>
    <row r="37" spans="1:8" ht="14.25">
      <c r="A37" s="203" t="s">
        <v>889</v>
      </c>
      <c r="B37" s="37">
        <v>36</v>
      </c>
      <c r="C37" s="201"/>
      <c r="D37" s="201"/>
      <c r="E37" s="201"/>
      <c r="F37" s="201"/>
      <c r="G37" s="201"/>
      <c r="H37" s="201"/>
    </row>
    <row r="38" spans="1:8" ht="14.25">
      <c r="A38" s="202" t="s">
        <v>869</v>
      </c>
      <c r="B38" s="37">
        <v>37</v>
      </c>
      <c r="C38" s="201"/>
      <c r="D38" s="201"/>
      <c r="E38" s="201"/>
      <c r="F38" s="201"/>
      <c r="G38" s="201"/>
      <c r="H38" s="201"/>
    </row>
    <row r="39" spans="1:8" ht="14.25">
      <c r="A39" s="202" t="s">
        <v>783</v>
      </c>
      <c r="B39" s="37">
        <v>38</v>
      </c>
      <c r="C39" s="201"/>
      <c r="D39" s="201"/>
      <c r="E39" s="201"/>
      <c r="F39" s="201"/>
      <c r="G39" s="201"/>
      <c r="H39" s="201"/>
    </row>
    <row r="40" spans="1:8" ht="14.25">
      <c r="A40" s="202" t="s">
        <v>892</v>
      </c>
      <c r="B40" s="37">
        <v>39</v>
      </c>
      <c r="C40" s="201"/>
      <c r="D40" s="201"/>
      <c r="E40" s="201"/>
      <c r="F40" s="201"/>
      <c r="G40" s="201"/>
      <c r="H40" s="201"/>
    </row>
    <row r="41" spans="1:8" ht="14.25">
      <c r="A41" s="203" t="s">
        <v>855</v>
      </c>
      <c r="B41" s="37">
        <v>40</v>
      </c>
      <c r="C41" s="201"/>
      <c r="D41" s="201"/>
      <c r="E41" s="201"/>
      <c r="F41" s="201"/>
      <c r="G41" s="201"/>
      <c r="H41" s="201"/>
    </row>
    <row r="42" spans="1:8" ht="14.25">
      <c r="A42" s="202" t="s">
        <v>947</v>
      </c>
      <c r="B42" s="37">
        <v>41</v>
      </c>
      <c r="C42" s="201"/>
      <c r="D42" s="201"/>
      <c r="E42" s="201"/>
      <c r="F42" s="201"/>
      <c r="G42" s="201"/>
      <c r="H42" s="201"/>
    </row>
    <row r="43" spans="1:8" ht="14.25">
      <c r="A43" s="203" t="s">
        <v>769</v>
      </c>
      <c r="B43" s="37">
        <v>42</v>
      </c>
      <c r="C43" s="201"/>
      <c r="D43" s="201"/>
      <c r="E43" s="201"/>
      <c r="F43" s="201"/>
      <c r="G43" s="201"/>
      <c r="H43" s="201"/>
    </row>
    <row r="44" spans="1:8" ht="14.25">
      <c r="A44" s="202" t="s">
        <v>903</v>
      </c>
      <c r="B44" s="37">
        <v>43</v>
      </c>
      <c r="C44" s="201"/>
      <c r="D44" s="201"/>
      <c r="E44" s="201"/>
      <c r="F44" s="201"/>
      <c r="G44" s="201"/>
      <c r="H44" s="201"/>
    </row>
    <row r="45" spans="1:8" ht="14.25">
      <c r="A45" s="202" t="s">
        <v>969</v>
      </c>
      <c r="B45" s="37">
        <v>44</v>
      </c>
      <c r="C45" s="201"/>
      <c r="D45" s="201"/>
      <c r="E45" s="201"/>
      <c r="F45" s="201"/>
      <c r="G45" s="201"/>
      <c r="H45" s="201"/>
    </row>
    <row r="46" spans="1:8" ht="14.25">
      <c r="A46" s="203" t="s">
        <v>930</v>
      </c>
      <c r="B46" s="37">
        <v>45</v>
      </c>
      <c r="C46" s="201"/>
      <c r="D46" s="201"/>
      <c r="E46" s="201"/>
      <c r="F46" s="201"/>
      <c r="G46" s="201"/>
      <c r="H46" s="201"/>
    </row>
    <row r="47" spans="1:8" ht="14.25">
      <c r="A47" s="202" t="s">
        <v>883</v>
      </c>
      <c r="B47" s="37">
        <v>46</v>
      </c>
      <c r="C47" s="201"/>
      <c r="D47" s="201"/>
      <c r="E47" s="201"/>
      <c r="F47" s="201"/>
      <c r="G47" s="201"/>
      <c r="H47" s="201"/>
    </row>
    <row r="48" spans="1:8" ht="14.25">
      <c r="A48" s="202" t="s">
        <v>952</v>
      </c>
      <c r="B48" s="37">
        <v>47</v>
      </c>
      <c r="C48" s="201"/>
      <c r="D48" s="201"/>
      <c r="E48" s="201"/>
      <c r="F48" s="201"/>
      <c r="G48" s="201"/>
      <c r="H48" s="201"/>
    </row>
    <row r="49" spans="1:8" ht="14.25">
      <c r="A49" s="202" t="s">
        <v>787</v>
      </c>
      <c r="B49" s="37">
        <v>48</v>
      </c>
      <c r="C49" s="201"/>
      <c r="D49" s="201"/>
      <c r="E49" s="201"/>
      <c r="F49" s="201"/>
      <c r="G49" s="201"/>
      <c r="H49" s="201"/>
    </row>
    <row r="50" spans="1:8" ht="14.25">
      <c r="A50" s="203" t="s">
        <v>875</v>
      </c>
      <c r="B50" s="37">
        <v>49</v>
      </c>
      <c r="C50" s="201"/>
      <c r="D50" s="201"/>
      <c r="E50" s="201"/>
      <c r="F50" s="201"/>
      <c r="G50" s="201"/>
      <c r="H50" s="201"/>
    </row>
    <row r="51" spans="1:8" ht="14.25">
      <c r="A51" s="203" t="s">
        <v>958</v>
      </c>
      <c r="B51" s="37">
        <v>50</v>
      </c>
      <c r="C51" s="201"/>
      <c r="D51" s="201"/>
      <c r="E51" s="201"/>
      <c r="F51" s="201"/>
      <c r="G51" s="201"/>
      <c r="H51" s="201"/>
    </row>
    <row r="52" spans="1:8" ht="14.25">
      <c r="A52" s="202" t="s">
        <v>953</v>
      </c>
      <c r="B52" s="37">
        <v>51</v>
      </c>
      <c r="C52" s="201"/>
      <c r="D52" s="201"/>
      <c r="E52" s="201"/>
      <c r="F52" s="201"/>
      <c r="G52" s="201"/>
      <c r="H52" s="201"/>
    </row>
    <row r="53" spans="1:8" ht="14.25">
      <c r="A53" s="202" t="s">
        <v>861</v>
      </c>
      <c r="B53" s="37">
        <v>52</v>
      </c>
      <c r="C53" s="201"/>
      <c r="D53" s="201"/>
      <c r="E53" s="201"/>
      <c r="F53" s="201"/>
      <c r="G53" s="201"/>
      <c r="H53" s="201"/>
    </row>
    <row r="54" spans="1:8" ht="14.25">
      <c r="A54" s="203" t="s">
        <v>873</v>
      </c>
      <c r="B54" s="37">
        <v>53</v>
      </c>
      <c r="C54" s="201"/>
      <c r="D54" s="201"/>
      <c r="E54" s="201"/>
      <c r="F54" s="201"/>
      <c r="G54" s="201"/>
      <c r="H54" s="201"/>
    </row>
    <row r="55" spans="1:8" ht="14.25">
      <c r="A55" s="202" t="s">
        <v>961</v>
      </c>
      <c r="B55" s="37">
        <v>54</v>
      </c>
      <c r="C55" s="201"/>
      <c r="D55" s="201"/>
      <c r="E55" s="201"/>
      <c r="F55" s="201"/>
      <c r="G55" s="201"/>
      <c r="H55" s="201"/>
    </row>
    <row r="56" spans="1:8" ht="14.25">
      <c r="A56" s="202" t="s">
        <v>799</v>
      </c>
      <c r="B56" s="37">
        <v>55</v>
      </c>
      <c r="C56" s="201"/>
      <c r="D56" s="201"/>
      <c r="E56" s="201"/>
      <c r="F56" s="201"/>
      <c r="G56" s="201"/>
      <c r="H56" s="201"/>
    </row>
    <row r="57" spans="1:8" ht="14.25">
      <c r="A57" s="202" t="s">
        <v>914</v>
      </c>
      <c r="B57" s="37">
        <v>56</v>
      </c>
      <c r="C57" s="201"/>
      <c r="D57" s="201"/>
      <c r="E57" s="201"/>
      <c r="F57" s="201"/>
      <c r="G57" s="201"/>
      <c r="H57" s="201"/>
    </row>
    <row r="58" spans="1:8" ht="14.25">
      <c r="A58" s="202" t="s">
        <v>928</v>
      </c>
      <c r="B58" s="37">
        <v>57</v>
      </c>
      <c r="C58" s="201"/>
      <c r="D58" s="201"/>
      <c r="E58" s="201"/>
      <c r="F58" s="201"/>
      <c r="G58" s="201"/>
      <c r="H58" s="201"/>
    </row>
    <row r="59" spans="1:8" ht="14.25">
      <c r="A59" s="203" t="s">
        <v>857</v>
      </c>
      <c r="B59" s="37">
        <v>58</v>
      </c>
      <c r="C59" s="201"/>
      <c r="D59" s="201"/>
      <c r="E59" s="201"/>
      <c r="F59" s="201"/>
      <c r="G59" s="201"/>
      <c r="H59" s="201"/>
    </row>
    <row r="60" spans="1:8" ht="14.25">
      <c r="A60" s="202" t="s">
        <v>874</v>
      </c>
      <c r="B60" s="37">
        <v>59</v>
      </c>
      <c r="C60" s="201"/>
      <c r="D60" s="201"/>
      <c r="E60" s="201"/>
      <c r="F60" s="201"/>
      <c r="G60" s="201"/>
      <c r="H60" s="201"/>
    </row>
    <row r="61" spans="1:8" ht="14.25">
      <c r="A61" s="202" t="s">
        <v>785</v>
      </c>
      <c r="B61" s="37">
        <v>60</v>
      </c>
      <c r="C61" s="201"/>
      <c r="D61" s="201"/>
      <c r="E61" s="201"/>
      <c r="F61" s="201"/>
      <c r="G61" s="201"/>
      <c r="H61" s="201"/>
    </row>
    <row r="62" spans="1:8" ht="14.25">
      <c r="A62" s="202" t="s">
        <v>882</v>
      </c>
      <c r="B62" s="37">
        <v>61</v>
      </c>
      <c r="C62" s="201"/>
      <c r="D62" s="201"/>
      <c r="E62" s="201"/>
      <c r="F62" s="201"/>
      <c r="G62" s="201"/>
      <c r="H62" s="201"/>
    </row>
    <row r="63" spans="1:8" ht="14.25">
      <c r="A63" s="131" t="s">
        <v>899</v>
      </c>
      <c r="B63" s="37">
        <v>62</v>
      </c>
      <c r="C63" s="201"/>
      <c r="D63" s="201"/>
      <c r="E63" s="201"/>
      <c r="F63" s="201"/>
      <c r="G63" s="201"/>
      <c r="H63" s="201"/>
    </row>
    <row r="64" spans="1:8" ht="14.25">
      <c r="A64" s="131" t="s">
        <v>919</v>
      </c>
      <c r="B64" s="37">
        <v>63</v>
      </c>
      <c r="C64" s="201"/>
      <c r="D64" s="201"/>
      <c r="E64" s="201"/>
      <c r="F64" s="201"/>
      <c r="G64" s="201"/>
      <c r="H64" s="201"/>
    </row>
    <row r="65" spans="1:8" ht="14.25">
      <c r="A65" s="132" t="s">
        <v>776</v>
      </c>
      <c r="B65" s="37">
        <v>64</v>
      </c>
      <c r="C65" s="201"/>
      <c r="D65" s="201"/>
      <c r="E65" s="201"/>
      <c r="F65" s="201"/>
      <c r="G65" s="201"/>
      <c r="H65" s="201"/>
    </row>
    <row r="66" spans="1:8" ht="14.25">
      <c r="A66" s="131" t="s">
        <v>827</v>
      </c>
      <c r="B66" s="37">
        <v>65</v>
      </c>
      <c r="C66" s="201"/>
      <c r="D66" s="201"/>
      <c r="E66" s="201"/>
      <c r="F66" s="201"/>
      <c r="G66" s="201"/>
      <c r="H66" s="201"/>
    </row>
    <row r="67" spans="1:8" ht="14.25">
      <c r="A67" s="132" t="s">
        <v>905</v>
      </c>
      <c r="B67" s="37">
        <v>66</v>
      </c>
      <c r="C67" s="201"/>
      <c r="D67" s="201"/>
      <c r="E67" s="201"/>
      <c r="F67" s="201"/>
      <c r="G67" s="201"/>
      <c r="H67" s="201"/>
    </row>
    <row r="68" spans="1:8" ht="14.25">
      <c r="A68" s="131" t="s">
        <v>942</v>
      </c>
      <c r="B68" s="37">
        <v>67</v>
      </c>
      <c r="C68" s="201"/>
      <c r="D68" s="201"/>
      <c r="E68" s="201"/>
      <c r="F68" s="201"/>
      <c r="G68" s="201"/>
      <c r="H68" s="201"/>
    </row>
    <row r="69" spans="1:8" ht="14.25">
      <c r="A69" s="132" t="s">
        <v>819</v>
      </c>
      <c r="B69" s="37">
        <v>68</v>
      </c>
      <c r="C69" s="201"/>
      <c r="D69" s="201"/>
      <c r="E69" s="201"/>
      <c r="F69" s="201"/>
      <c r="G69" s="201"/>
      <c r="H69" s="201"/>
    </row>
    <row r="70" spans="1:8" ht="14.25">
      <c r="A70" s="202" t="s">
        <v>803</v>
      </c>
      <c r="B70" s="37">
        <v>69</v>
      </c>
      <c r="C70" s="201"/>
      <c r="D70" s="201"/>
      <c r="E70" s="201"/>
      <c r="F70" s="201"/>
      <c r="G70" s="201"/>
      <c r="H70" s="201"/>
    </row>
    <row r="71" spans="1:8" ht="14.25">
      <c r="A71" s="131" t="s">
        <v>821</v>
      </c>
      <c r="B71" s="37">
        <v>70</v>
      </c>
      <c r="C71" s="201"/>
      <c r="D71" s="201"/>
      <c r="E71" s="201"/>
      <c r="F71" s="201"/>
      <c r="G71" s="201"/>
      <c r="H71" s="201"/>
    </row>
    <row r="72" spans="1:8" ht="14.25">
      <c r="A72" s="203" t="s">
        <v>840</v>
      </c>
      <c r="B72" s="37">
        <v>71</v>
      </c>
      <c r="C72" s="201"/>
      <c r="D72" s="201"/>
      <c r="E72" s="201"/>
      <c r="F72" s="201"/>
      <c r="G72" s="201"/>
      <c r="H72" s="201"/>
    </row>
    <row r="73" spans="1:8" ht="14.25">
      <c r="A73" s="132" t="s">
        <v>754</v>
      </c>
      <c r="B73" s="37">
        <v>72</v>
      </c>
      <c r="C73" s="201"/>
      <c r="D73" s="201"/>
      <c r="E73" s="201"/>
      <c r="F73" s="201"/>
      <c r="G73" s="201"/>
      <c r="H73" s="201"/>
    </row>
    <row r="74" spans="1:8" ht="14.25">
      <c r="A74" s="132" t="s">
        <v>955</v>
      </c>
      <c r="B74" s="37">
        <v>73</v>
      </c>
      <c r="C74" s="201"/>
      <c r="D74" s="201"/>
      <c r="E74" s="201"/>
      <c r="F74" s="201"/>
      <c r="G74" s="201"/>
      <c r="H74" s="201"/>
    </row>
    <row r="75" spans="1:8" ht="14.25">
      <c r="A75" s="131" t="s">
        <v>815</v>
      </c>
      <c r="B75" s="37">
        <v>74</v>
      </c>
      <c r="C75" s="201"/>
      <c r="D75" s="201"/>
      <c r="E75" s="201"/>
      <c r="F75" s="201"/>
      <c r="G75" s="201"/>
      <c r="H75" s="201"/>
    </row>
    <row r="76" spans="1:8" ht="14.25">
      <c r="A76" s="132" t="s">
        <v>818</v>
      </c>
      <c r="B76" s="37">
        <v>75</v>
      </c>
      <c r="C76" s="201"/>
      <c r="D76" s="201"/>
      <c r="E76" s="201"/>
      <c r="F76" s="201"/>
      <c r="G76" s="201"/>
      <c r="H76" s="201"/>
    </row>
    <row r="77" spans="1:8" ht="14.25">
      <c r="A77" s="132" t="s">
        <v>982</v>
      </c>
      <c r="B77" s="37">
        <v>76</v>
      </c>
      <c r="C77" s="201"/>
      <c r="D77" s="201"/>
      <c r="E77" s="201"/>
      <c r="F77" s="201"/>
      <c r="G77" s="201"/>
      <c r="H77" s="201"/>
    </row>
    <row r="78" spans="1:8" ht="14.25">
      <c r="A78" s="131" t="s">
        <v>778</v>
      </c>
      <c r="B78" s="37">
        <v>77</v>
      </c>
      <c r="C78" s="201"/>
      <c r="D78" s="201"/>
      <c r="E78" s="201"/>
      <c r="F78" s="201"/>
      <c r="G78" s="201"/>
      <c r="H78" s="201"/>
    </row>
    <row r="79" spans="1:8" ht="14.25">
      <c r="A79" s="132" t="s">
        <v>756</v>
      </c>
      <c r="B79" s="37">
        <v>78</v>
      </c>
      <c r="C79" s="201"/>
      <c r="D79" s="201"/>
      <c r="E79" s="201"/>
      <c r="F79" s="201"/>
      <c r="G79" s="201"/>
      <c r="H79" s="201"/>
    </row>
    <row r="80" spans="1:8" ht="14.25">
      <c r="A80" s="132" t="s">
        <v>911</v>
      </c>
      <c r="B80" s="37">
        <v>79</v>
      </c>
      <c r="C80" s="201"/>
      <c r="D80" s="201"/>
      <c r="E80" s="201"/>
      <c r="F80" s="201"/>
      <c r="G80" s="201"/>
      <c r="H80" s="201"/>
    </row>
    <row r="81" spans="1:8" ht="14.25">
      <c r="A81" s="132" t="s">
        <v>813</v>
      </c>
      <c r="B81" s="37">
        <v>80</v>
      </c>
      <c r="C81" s="201"/>
      <c r="D81" s="201"/>
      <c r="E81" s="201"/>
      <c r="F81" s="201"/>
      <c r="G81" s="201"/>
      <c r="H81" s="201"/>
    </row>
    <row r="82" spans="1:8" ht="14.25">
      <c r="A82" s="131" t="s">
        <v>972</v>
      </c>
      <c r="B82" s="37">
        <v>81</v>
      </c>
      <c r="C82" s="201"/>
      <c r="D82" s="201"/>
      <c r="E82" s="201"/>
      <c r="F82" s="201"/>
      <c r="G82" s="201"/>
      <c r="H82" s="201"/>
    </row>
    <row r="83" spans="1:8" ht="14.25">
      <c r="A83" s="131" t="s">
        <v>849</v>
      </c>
      <c r="B83" s="37">
        <v>82</v>
      </c>
      <c r="C83" s="201"/>
      <c r="D83" s="201"/>
      <c r="E83" s="201"/>
      <c r="F83" s="201"/>
      <c r="G83" s="201"/>
      <c r="H83" s="201"/>
    </row>
    <row r="84" spans="1:8" ht="14.25">
      <c r="A84" s="132" t="s">
        <v>800</v>
      </c>
      <c r="B84" s="37">
        <v>83</v>
      </c>
      <c r="C84" s="201"/>
      <c r="D84" s="201"/>
      <c r="E84" s="201"/>
      <c r="F84" s="201"/>
      <c r="G84" s="201"/>
      <c r="H84" s="201"/>
    </row>
    <row r="85" spans="1:8" ht="14.25">
      <c r="A85" s="131" t="s">
        <v>789</v>
      </c>
      <c r="B85" s="37">
        <v>84</v>
      </c>
      <c r="C85" s="201"/>
      <c r="D85" s="201"/>
      <c r="E85" s="201"/>
      <c r="F85" s="201"/>
      <c r="G85" s="201"/>
      <c r="H85" s="201"/>
    </row>
    <row r="86" spans="1:8" ht="14.25">
      <c r="A86" s="131" t="s">
        <v>983</v>
      </c>
      <c r="B86" s="37">
        <v>85</v>
      </c>
      <c r="C86" s="201"/>
      <c r="D86" s="201"/>
      <c r="E86" s="201"/>
      <c r="F86" s="201"/>
      <c r="G86" s="201"/>
      <c r="H86" s="201"/>
    </row>
    <row r="87" spans="1:8" ht="14.25">
      <c r="A87" s="132" t="s">
        <v>954</v>
      </c>
      <c r="B87" s="37">
        <v>86</v>
      </c>
      <c r="C87" s="201"/>
      <c r="D87" s="201"/>
      <c r="E87" s="201"/>
      <c r="F87" s="201"/>
      <c r="G87" s="201"/>
      <c r="H87" s="201"/>
    </row>
    <row r="88" spans="1:8" ht="14.25">
      <c r="A88" s="132" t="s">
        <v>872</v>
      </c>
      <c r="B88" s="37">
        <v>87</v>
      </c>
      <c r="C88" s="201"/>
      <c r="D88" s="201"/>
      <c r="E88" s="201"/>
      <c r="F88" s="201"/>
      <c r="G88" s="201"/>
      <c r="H88" s="201"/>
    </row>
    <row r="89" spans="1:8" ht="14.25">
      <c r="A89" s="202" t="s">
        <v>904</v>
      </c>
      <c r="B89" s="37">
        <v>88</v>
      </c>
      <c r="C89" s="201"/>
      <c r="D89" s="201"/>
      <c r="E89" s="201"/>
      <c r="F89" s="201"/>
      <c r="G89" s="201"/>
      <c r="H89" s="201"/>
    </row>
    <row r="90" spans="1:8" ht="14.25">
      <c r="A90" s="131" t="s">
        <v>881</v>
      </c>
      <c r="B90" s="37">
        <v>89</v>
      </c>
      <c r="C90" s="201"/>
      <c r="D90" s="201"/>
      <c r="E90" s="201"/>
      <c r="F90" s="201"/>
      <c r="G90" s="201"/>
      <c r="H90" s="201"/>
    </row>
    <row r="91" spans="1:8" ht="14.25">
      <c r="A91" s="131" t="s">
        <v>846</v>
      </c>
      <c r="B91" s="37">
        <v>90</v>
      </c>
      <c r="C91" s="201"/>
      <c r="D91" s="201"/>
      <c r="E91" s="201"/>
      <c r="F91" s="201"/>
      <c r="G91" s="201"/>
      <c r="H91" s="201"/>
    </row>
    <row r="92" spans="1:8" ht="14.25">
      <c r="A92" s="202" t="s">
        <v>845</v>
      </c>
      <c r="B92" s="37">
        <v>91</v>
      </c>
      <c r="C92" s="201"/>
      <c r="D92" s="201"/>
      <c r="E92" s="201"/>
      <c r="F92" s="201"/>
      <c r="G92" s="201"/>
      <c r="H92" s="201"/>
    </row>
    <row r="93" spans="1:8" ht="14.25">
      <c r="A93" s="132" t="s">
        <v>870</v>
      </c>
      <c r="B93" s="37">
        <v>92</v>
      </c>
      <c r="C93" s="201"/>
      <c r="D93" s="201"/>
      <c r="E93" s="201"/>
      <c r="F93" s="201"/>
      <c r="G93" s="201"/>
      <c r="H93" s="201"/>
    </row>
    <row r="94" spans="1:8" ht="14.25">
      <c r="A94" s="132" t="s">
        <v>936</v>
      </c>
      <c r="B94" s="37">
        <v>93</v>
      </c>
      <c r="C94" s="201"/>
      <c r="D94" s="201"/>
      <c r="E94" s="201"/>
      <c r="F94" s="201"/>
      <c r="G94" s="201"/>
      <c r="H94" s="201"/>
    </row>
    <row r="95" spans="1:8" ht="14.25">
      <c r="A95" s="131" t="s">
        <v>808</v>
      </c>
      <c r="B95" s="37">
        <v>94</v>
      </c>
      <c r="C95" s="201"/>
      <c r="D95" s="201"/>
      <c r="E95" s="201"/>
      <c r="F95" s="201"/>
      <c r="G95" s="201"/>
      <c r="H95" s="201"/>
    </row>
    <row r="96" spans="1:8" ht="14.25">
      <c r="A96" s="131" t="s">
        <v>765</v>
      </c>
      <c r="B96" s="37">
        <v>95</v>
      </c>
      <c r="C96" s="201"/>
      <c r="D96" s="201"/>
      <c r="E96" s="201"/>
      <c r="F96" s="201"/>
      <c r="G96" s="201"/>
      <c r="H96" s="201"/>
    </row>
    <row r="97" spans="1:8" ht="14.25">
      <c r="A97" s="132" t="s">
        <v>832</v>
      </c>
      <c r="B97" s="37">
        <v>96</v>
      </c>
      <c r="C97" s="201"/>
      <c r="D97" s="201"/>
      <c r="E97" s="201"/>
      <c r="F97" s="201"/>
      <c r="G97" s="201"/>
      <c r="H97" s="201"/>
    </row>
    <row r="98" spans="1:8" ht="14.25">
      <c r="A98" s="131" t="s">
        <v>891</v>
      </c>
      <c r="B98" s="37">
        <v>97</v>
      </c>
      <c r="C98" s="201"/>
      <c r="D98" s="201"/>
      <c r="E98" s="201"/>
      <c r="F98" s="201"/>
      <c r="G98" s="201"/>
      <c r="H98" s="201"/>
    </row>
    <row r="99" spans="1:8" ht="14.25">
      <c r="A99" s="131" t="s">
        <v>932</v>
      </c>
      <c r="B99" s="37">
        <v>98</v>
      </c>
      <c r="C99" s="201"/>
      <c r="D99" s="201"/>
      <c r="E99" s="201"/>
      <c r="F99" s="201"/>
      <c r="G99" s="201"/>
      <c r="H99" s="201"/>
    </row>
    <row r="100" spans="1:8" ht="14.25">
      <c r="A100" s="132" t="s">
        <v>834</v>
      </c>
      <c r="B100" s="37">
        <v>99</v>
      </c>
      <c r="C100" s="201"/>
      <c r="D100" s="201"/>
      <c r="E100" s="201"/>
      <c r="F100" s="201"/>
      <c r="G100" s="201"/>
      <c r="H100" s="201"/>
    </row>
    <row r="101" spans="1:8" ht="14.25">
      <c r="A101" s="131" t="s">
        <v>976</v>
      </c>
      <c r="B101" s="37">
        <v>100</v>
      </c>
      <c r="C101" s="201"/>
      <c r="D101" s="201"/>
      <c r="E101" s="201"/>
      <c r="F101" s="201"/>
      <c r="G101" s="201"/>
      <c r="H101" s="201"/>
    </row>
    <row r="102" spans="1:8" ht="14.25">
      <c r="A102" s="131" t="s">
        <v>877</v>
      </c>
      <c r="B102" s="37">
        <v>101</v>
      </c>
      <c r="C102" s="201"/>
      <c r="D102" s="201"/>
      <c r="E102" s="201"/>
      <c r="F102" s="201"/>
      <c r="G102" s="201"/>
      <c r="H102" s="201"/>
    </row>
    <row r="103" spans="1:8" ht="14.25">
      <c r="A103" s="132" t="s">
        <v>758</v>
      </c>
      <c r="B103" s="37">
        <v>102</v>
      </c>
      <c r="C103" s="201"/>
      <c r="D103" s="201"/>
      <c r="E103" s="201"/>
      <c r="F103" s="201"/>
      <c r="G103" s="201"/>
      <c r="H103" s="201"/>
    </row>
    <row r="104" spans="1:8" ht="14.25">
      <c r="A104" s="132" t="s">
        <v>933</v>
      </c>
      <c r="B104" s="37">
        <v>103</v>
      </c>
      <c r="C104" s="201"/>
      <c r="D104" s="201"/>
      <c r="E104" s="201"/>
      <c r="F104" s="201"/>
      <c r="G104" s="201"/>
      <c r="H104" s="201"/>
    </row>
    <row r="105" spans="1:8" ht="14.25">
      <c r="A105" s="132" t="s">
        <v>826</v>
      </c>
      <c r="B105" s="37">
        <v>104</v>
      </c>
      <c r="C105" s="201"/>
      <c r="D105" s="201"/>
      <c r="E105" s="201"/>
      <c r="F105" s="201"/>
      <c r="G105" s="201"/>
      <c r="H105" s="201"/>
    </row>
    <row r="106" spans="1:8" ht="14.25">
      <c r="A106" s="131" t="s">
        <v>847</v>
      </c>
      <c r="B106" s="37">
        <v>105</v>
      </c>
      <c r="C106" s="201"/>
      <c r="D106" s="201"/>
      <c r="E106" s="201"/>
      <c r="F106" s="201"/>
      <c r="G106" s="201"/>
      <c r="H106" s="201"/>
    </row>
    <row r="107" spans="1:8" ht="14.25">
      <c r="A107" s="131" t="s">
        <v>822</v>
      </c>
      <c r="B107" s="37">
        <v>106</v>
      </c>
      <c r="C107" s="201"/>
      <c r="D107" s="201"/>
      <c r="E107" s="201"/>
      <c r="F107" s="201"/>
      <c r="G107" s="201"/>
      <c r="H107" s="201"/>
    </row>
    <row r="108" spans="1:8" ht="14.25">
      <c r="A108" s="132" t="s">
        <v>893</v>
      </c>
      <c r="B108" s="37">
        <v>107</v>
      </c>
      <c r="C108" s="201"/>
      <c r="D108" s="201"/>
      <c r="E108" s="201"/>
      <c r="F108" s="201"/>
      <c r="G108" s="201"/>
      <c r="H108" s="201"/>
    </row>
    <row r="109" spans="1:8" ht="14.25">
      <c r="A109" s="131" t="s">
        <v>923</v>
      </c>
      <c r="B109" s="37">
        <v>108</v>
      </c>
      <c r="C109" s="201"/>
      <c r="D109" s="201"/>
      <c r="E109" s="201"/>
      <c r="F109" s="201"/>
      <c r="G109" s="201"/>
      <c r="H109" s="201"/>
    </row>
    <row r="110" spans="1:8" ht="14.25">
      <c r="A110" s="132" t="s">
        <v>984</v>
      </c>
      <c r="B110" s="37">
        <v>109</v>
      </c>
      <c r="C110" s="201"/>
      <c r="D110" s="201"/>
      <c r="E110" s="201"/>
      <c r="F110" s="201"/>
      <c r="G110" s="201"/>
      <c r="H110" s="201"/>
    </row>
    <row r="111" spans="1:8" ht="14.25">
      <c r="A111" s="131" t="s">
        <v>830</v>
      </c>
      <c r="B111" s="37">
        <v>110</v>
      </c>
      <c r="C111" s="201"/>
      <c r="D111" s="201"/>
      <c r="E111" s="201"/>
      <c r="F111" s="201"/>
      <c r="G111" s="201"/>
      <c r="H111" s="201"/>
    </row>
    <row r="112" spans="1:8" ht="14.25">
      <c r="A112" s="132" t="s">
        <v>871</v>
      </c>
      <c r="B112" s="37">
        <v>111</v>
      </c>
      <c r="C112" s="201"/>
      <c r="D112" s="201"/>
      <c r="E112" s="201"/>
      <c r="F112" s="201"/>
      <c r="G112" s="201"/>
      <c r="H112" s="201"/>
    </row>
    <row r="113" spans="1:8" ht="14.25">
      <c r="A113" s="203" t="s">
        <v>797</v>
      </c>
      <c r="B113" s="37">
        <v>112</v>
      </c>
      <c r="C113" s="201"/>
      <c r="D113" s="201"/>
      <c r="E113" s="201"/>
      <c r="F113" s="201"/>
      <c r="G113" s="201"/>
      <c r="H113" s="201"/>
    </row>
    <row r="114" spans="1:8" ht="14.25">
      <c r="A114" s="132" t="s">
        <v>763</v>
      </c>
      <c r="B114" s="37">
        <v>113</v>
      </c>
      <c r="C114" s="201"/>
      <c r="D114" s="201"/>
      <c r="E114" s="201"/>
      <c r="F114" s="201"/>
      <c r="G114" s="201"/>
      <c r="H114" s="201"/>
    </row>
    <row r="115" spans="1:8" ht="14.25">
      <c r="A115" s="132" t="s">
        <v>842</v>
      </c>
      <c r="B115" s="37">
        <v>114</v>
      </c>
      <c r="C115" s="201"/>
      <c r="D115" s="201"/>
      <c r="E115" s="201"/>
      <c r="F115" s="201"/>
      <c r="G115" s="201"/>
      <c r="H115" s="201"/>
    </row>
    <row r="116" spans="1:8" ht="14.25">
      <c r="A116" s="131" t="s">
        <v>949</v>
      </c>
      <c r="B116" s="37">
        <v>115</v>
      </c>
      <c r="C116" s="201"/>
      <c r="D116" s="201"/>
      <c r="E116" s="201"/>
      <c r="F116" s="201"/>
      <c r="G116" s="201"/>
      <c r="H116" s="201"/>
    </row>
    <row r="117" spans="1:8" ht="14.25">
      <c r="A117" s="202" t="s">
        <v>844</v>
      </c>
      <c r="B117" s="37">
        <v>116</v>
      </c>
      <c r="C117" s="201"/>
      <c r="D117" s="201"/>
      <c r="E117" s="201"/>
      <c r="F117" s="201"/>
      <c r="G117" s="201"/>
      <c r="H117" s="201"/>
    </row>
    <row r="118" spans="1:8" ht="14.25">
      <c r="A118" s="131" t="s">
        <v>945</v>
      </c>
      <c r="B118" s="37">
        <v>117</v>
      </c>
      <c r="C118" s="201"/>
      <c r="D118" s="201"/>
      <c r="E118" s="201"/>
      <c r="F118" s="201"/>
      <c r="G118" s="201"/>
      <c r="H118" s="201"/>
    </row>
    <row r="119" spans="1:8" ht="14.25">
      <c r="A119" s="131" t="s">
        <v>753</v>
      </c>
      <c r="B119" s="37">
        <v>118</v>
      </c>
      <c r="C119" s="201"/>
      <c r="D119" s="201"/>
      <c r="E119" s="201"/>
      <c r="F119" s="201"/>
      <c r="G119" s="201"/>
      <c r="H119" s="201"/>
    </row>
    <row r="120" spans="1:8" ht="14.25">
      <c r="A120" s="132" t="s">
        <v>810</v>
      </c>
      <c r="B120" s="37">
        <v>119</v>
      </c>
      <c r="C120" s="201"/>
      <c r="D120" s="201"/>
      <c r="E120" s="201"/>
      <c r="F120" s="201"/>
      <c r="G120" s="201"/>
      <c r="H120" s="201"/>
    </row>
    <row r="121" spans="1:8" ht="14.25">
      <c r="A121" s="132" t="s">
        <v>773</v>
      </c>
      <c r="B121" s="37">
        <v>120</v>
      </c>
      <c r="C121" s="201"/>
      <c r="D121" s="201"/>
      <c r="E121" s="201"/>
      <c r="F121" s="201"/>
      <c r="G121" s="201"/>
      <c r="H121" s="201"/>
    </row>
    <row r="122" spans="1:8" ht="14.25">
      <c r="A122" s="131" t="s">
        <v>925</v>
      </c>
      <c r="B122" s="37">
        <v>121</v>
      </c>
      <c r="C122" s="201"/>
      <c r="D122" s="201"/>
      <c r="E122" s="201"/>
      <c r="F122" s="201"/>
      <c r="G122" s="201"/>
      <c r="H122" s="201"/>
    </row>
    <row r="123" spans="1:8" ht="14.25">
      <c r="A123" s="132" t="s">
        <v>908</v>
      </c>
      <c r="B123" s="37">
        <v>122</v>
      </c>
      <c r="C123" s="201"/>
      <c r="D123" s="201"/>
      <c r="E123" s="201"/>
      <c r="F123" s="201"/>
      <c r="G123" s="201"/>
      <c r="H123" s="201"/>
    </row>
    <row r="124" spans="1:8" ht="14.25">
      <c r="A124" s="131" t="s">
        <v>906</v>
      </c>
      <c r="B124" s="37">
        <v>123</v>
      </c>
      <c r="C124" s="201"/>
      <c r="D124" s="201"/>
      <c r="E124" s="201"/>
      <c r="F124" s="201"/>
      <c r="G124" s="201"/>
      <c r="H124" s="201"/>
    </row>
    <row r="125" spans="1:8" ht="14.25">
      <c r="A125" s="132" t="s">
        <v>856</v>
      </c>
      <c r="B125" s="37">
        <v>124</v>
      </c>
      <c r="C125" s="201"/>
      <c r="D125" s="201"/>
      <c r="E125" s="201"/>
      <c r="F125" s="201"/>
      <c r="G125" s="201"/>
      <c r="H125" s="201"/>
    </row>
    <row r="126" spans="1:8" ht="14.25">
      <c r="A126" s="131" t="s">
        <v>762</v>
      </c>
      <c r="B126" s="37">
        <v>125</v>
      </c>
      <c r="C126" s="201"/>
      <c r="D126" s="201"/>
      <c r="E126" s="201"/>
      <c r="F126" s="201"/>
      <c r="G126" s="201"/>
      <c r="H126" s="201"/>
    </row>
    <row r="127" spans="1:8" ht="14.25">
      <c r="A127" s="132" t="s">
        <v>804</v>
      </c>
      <c r="B127" s="37">
        <v>126</v>
      </c>
      <c r="C127" s="201"/>
      <c r="D127" s="201"/>
      <c r="E127" s="201"/>
      <c r="F127" s="201"/>
      <c r="G127" s="201"/>
      <c r="H127" s="201"/>
    </row>
    <row r="128" spans="1:8" ht="14.25">
      <c r="A128" s="131" t="s">
        <v>880</v>
      </c>
      <c r="B128" s="37">
        <v>127</v>
      </c>
      <c r="C128" s="201"/>
      <c r="D128" s="201"/>
      <c r="E128" s="201"/>
      <c r="F128" s="201"/>
      <c r="G128" s="201"/>
      <c r="H128" s="201"/>
    </row>
    <row r="129" spans="1:8" ht="14.25">
      <c r="A129" s="202" t="s">
        <v>838</v>
      </c>
      <c r="B129" s="37">
        <v>128</v>
      </c>
      <c r="C129" s="201"/>
      <c r="D129" s="201"/>
      <c r="E129" s="201"/>
      <c r="F129" s="201"/>
      <c r="G129" s="201"/>
      <c r="H129" s="201"/>
    </row>
    <row r="130" spans="1:8" ht="14.25">
      <c r="A130" s="132" t="s">
        <v>793</v>
      </c>
      <c r="B130" s="37">
        <v>129</v>
      </c>
      <c r="C130" s="201"/>
      <c r="D130" s="201"/>
      <c r="E130" s="201"/>
      <c r="F130" s="201"/>
      <c r="G130" s="201"/>
      <c r="H130" s="201"/>
    </row>
    <row r="131" spans="1:8" ht="14.25">
      <c r="A131" s="132" t="s">
        <v>973</v>
      </c>
      <c r="B131" s="37">
        <v>130</v>
      </c>
      <c r="C131" s="201"/>
      <c r="D131" s="201"/>
      <c r="E131" s="201"/>
      <c r="F131" s="201"/>
      <c r="G131" s="201"/>
      <c r="H131" s="201"/>
    </row>
    <row r="132" spans="1:8" ht="14.25">
      <c r="A132" s="131" t="s">
        <v>975</v>
      </c>
      <c r="B132" s="37">
        <v>131</v>
      </c>
      <c r="C132" s="201"/>
      <c r="D132" s="201"/>
      <c r="E132" s="201"/>
      <c r="F132" s="201"/>
      <c r="G132" s="201"/>
      <c r="H132" s="201"/>
    </row>
    <row r="133" spans="1:8" ht="14.25">
      <c r="A133" s="131" t="s">
        <v>807</v>
      </c>
      <c r="B133" s="37">
        <v>132</v>
      </c>
      <c r="C133" s="201"/>
      <c r="D133" s="201"/>
      <c r="E133" s="201"/>
      <c r="F133" s="201"/>
      <c r="G133" s="201"/>
      <c r="H133" s="201"/>
    </row>
    <row r="134" spans="1:8" ht="14.25">
      <c r="A134" s="132" t="s">
        <v>915</v>
      </c>
      <c r="B134" s="37">
        <v>133</v>
      </c>
      <c r="C134" s="201"/>
      <c r="D134" s="201"/>
      <c r="E134" s="201"/>
      <c r="F134" s="201"/>
      <c r="G134" s="201"/>
      <c r="H134" s="201"/>
    </row>
    <row r="135" spans="1:8" ht="14.25">
      <c r="A135" s="131" t="s">
        <v>811</v>
      </c>
      <c r="B135" s="37">
        <v>134</v>
      </c>
      <c r="C135" s="201"/>
      <c r="D135" s="201"/>
      <c r="E135" s="201"/>
      <c r="F135" s="201"/>
      <c r="G135" s="201"/>
      <c r="H135" s="201"/>
    </row>
    <row r="136" spans="1:8" ht="14.25">
      <c r="A136" s="203" t="s">
        <v>786</v>
      </c>
      <c r="B136" s="37">
        <v>135</v>
      </c>
      <c r="C136" s="201"/>
      <c r="D136" s="201"/>
      <c r="E136" s="201"/>
      <c r="F136" s="201"/>
      <c r="G136" s="201"/>
      <c r="H136" s="201"/>
    </row>
    <row r="137" spans="1:8" ht="14.25">
      <c r="A137" s="132" t="s">
        <v>935</v>
      </c>
      <c r="B137" s="37">
        <v>136</v>
      </c>
      <c r="C137" s="201"/>
      <c r="D137" s="201"/>
      <c r="E137" s="201"/>
      <c r="F137" s="201"/>
      <c r="G137" s="201"/>
      <c r="H137" s="201"/>
    </row>
    <row r="138" spans="1:8" ht="14.25">
      <c r="A138" s="132" t="s">
        <v>761</v>
      </c>
      <c r="B138" s="37">
        <v>137</v>
      </c>
      <c r="C138" s="201"/>
      <c r="D138" s="201"/>
      <c r="E138" s="201"/>
      <c r="F138" s="201"/>
      <c r="G138" s="201"/>
      <c r="H138" s="201"/>
    </row>
    <row r="139" spans="1:8" ht="14.25">
      <c r="A139" s="132" t="s">
        <v>837</v>
      </c>
      <c r="B139" s="37">
        <v>138</v>
      </c>
      <c r="C139" s="201"/>
      <c r="D139" s="201"/>
      <c r="E139" s="201"/>
      <c r="F139" s="201"/>
      <c r="G139" s="201"/>
      <c r="H139" s="201"/>
    </row>
    <row r="140" spans="1:8" ht="14.25">
      <c r="A140" s="202" t="s">
        <v>951</v>
      </c>
      <c r="B140" s="37">
        <v>139</v>
      </c>
      <c r="C140" s="201"/>
      <c r="D140" s="201"/>
      <c r="E140" s="201"/>
      <c r="F140" s="201"/>
      <c r="G140" s="201"/>
      <c r="H140" s="201"/>
    </row>
    <row r="141" spans="1:8" ht="14.25">
      <c r="A141" s="131" t="s">
        <v>986</v>
      </c>
      <c r="B141" s="37">
        <v>140</v>
      </c>
      <c r="C141" s="201"/>
      <c r="D141" s="201"/>
      <c r="E141" s="201"/>
      <c r="F141" s="201"/>
      <c r="G141" s="201"/>
      <c r="H141" s="201"/>
    </row>
    <row r="142" spans="1:8" ht="14.25">
      <c r="A142" s="131" t="s">
        <v>946</v>
      </c>
      <c r="B142" s="37">
        <v>141</v>
      </c>
      <c r="C142" s="201"/>
      <c r="D142" s="201"/>
      <c r="E142" s="201"/>
      <c r="F142" s="201"/>
      <c r="G142" s="201"/>
      <c r="H142" s="201"/>
    </row>
    <row r="143" spans="1:8" ht="14.25">
      <c r="A143" s="132" t="s">
        <v>774</v>
      </c>
      <c r="B143" s="37">
        <v>142</v>
      </c>
      <c r="C143" s="201"/>
      <c r="D143" s="201"/>
      <c r="E143" s="201"/>
      <c r="F143" s="201"/>
      <c r="G143" s="201"/>
      <c r="H143" s="201"/>
    </row>
    <row r="144" spans="1:8" ht="14.25">
      <c r="A144" s="131" t="s">
        <v>950</v>
      </c>
      <c r="B144" s="37">
        <v>143</v>
      </c>
      <c r="C144" s="201"/>
      <c r="D144" s="201"/>
      <c r="E144" s="201"/>
      <c r="F144" s="201"/>
      <c r="G144" s="201"/>
      <c r="H144" s="201"/>
    </row>
    <row r="145" spans="1:8" ht="14.25">
      <c r="A145" s="131" t="s">
        <v>755</v>
      </c>
      <c r="B145" s="37">
        <v>144</v>
      </c>
      <c r="C145" s="201"/>
      <c r="D145" s="201"/>
      <c r="E145" s="201"/>
      <c r="F145" s="201"/>
      <c r="G145" s="201"/>
      <c r="H145" s="201"/>
    </row>
    <row r="146" spans="1:8" ht="14.25">
      <c r="A146" s="132" t="s">
        <v>851</v>
      </c>
      <c r="B146" s="37">
        <v>145</v>
      </c>
      <c r="C146" s="201"/>
      <c r="D146" s="201"/>
      <c r="E146" s="201"/>
      <c r="F146" s="201"/>
      <c r="G146" s="201"/>
      <c r="H146" s="201"/>
    </row>
    <row r="147" spans="1:8" ht="14.25">
      <c r="A147" s="132" t="s">
        <v>944</v>
      </c>
      <c r="B147" s="37">
        <v>146</v>
      </c>
      <c r="C147" s="201"/>
      <c r="D147" s="201"/>
      <c r="E147" s="201"/>
      <c r="F147" s="201"/>
      <c r="G147" s="201"/>
      <c r="H147" s="201"/>
    </row>
    <row r="148" spans="1:8" ht="14.25">
      <c r="A148" s="202" t="s">
        <v>890</v>
      </c>
      <c r="B148" s="37">
        <v>147</v>
      </c>
      <c r="C148" s="201"/>
      <c r="D148" s="201"/>
      <c r="E148" s="201"/>
      <c r="F148" s="201"/>
      <c r="G148" s="201"/>
      <c r="H148" s="201"/>
    </row>
    <row r="149" spans="1:8" ht="14.25">
      <c r="A149" s="131" t="s">
        <v>901</v>
      </c>
      <c r="B149" s="37">
        <v>148</v>
      </c>
      <c r="C149" s="201"/>
      <c r="D149" s="201"/>
      <c r="E149" s="201"/>
      <c r="F149" s="201"/>
      <c r="G149" s="201"/>
      <c r="H149" s="201"/>
    </row>
    <row r="150" spans="1:8" ht="14.25">
      <c r="A150" s="132" t="s">
        <v>843</v>
      </c>
      <c r="B150" s="37">
        <v>149</v>
      </c>
      <c r="C150" s="201"/>
      <c r="D150" s="201"/>
      <c r="E150" s="201"/>
      <c r="F150" s="201"/>
      <c r="G150" s="201"/>
      <c r="H150" s="201"/>
    </row>
    <row r="151" spans="1:8" ht="14.25">
      <c r="A151" s="132" t="s">
        <v>829</v>
      </c>
      <c r="B151" s="37">
        <v>150</v>
      </c>
      <c r="C151" s="201"/>
      <c r="D151" s="201"/>
      <c r="E151" s="201"/>
      <c r="F151" s="201"/>
      <c r="G151" s="201"/>
      <c r="H151" s="201"/>
    </row>
    <row r="152" spans="1:8" ht="14.25">
      <c r="A152" s="203" t="s">
        <v>790</v>
      </c>
      <c r="B152" s="37">
        <v>151</v>
      </c>
      <c r="C152" s="201"/>
      <c r="D152" s="201"/>
      <c r="E152" s="201"/>
      <c r="F152" s="201"/>
      <c r="G152" s="201"/>
      <c r="H152" s="201"/>
    </row>
    <row r="153" spans="1:8" ht="14.25">
      <c r="A153" s="132" t="s">
        <v>860</v>
      </c>
      <c r="B153" s="37">
        <v>152</v>
      </c>
      <c r="C153" s="201"/>
      <c r="D153" s="201"/>
      <c r="E153" s="201"/>
      <c r="F153" s="201"/>
      <c r="G153" s="201"/>
      <c r="H153" s="201"/>
    </row>
    <row r="154" spans="1:8" ht="14.25">
      <c r="A154" s="131" t="s">
        <v>902</v>
      </c>
      <c r="B154" s="37">
        <v>153</v>
      </c>
      <c r="C154" s="201"/>
      <c r="D154" s="201"/>
      <c r="E154" s="201"/>
      <c r="F154" s="201"/>
      <c r="G154" s="201"/>
      <c r="H154" s="201"/>
    </row>
    <row r="155" spans="1:8" ht="14.25">
      <c r="A155" s="131" t="s">
        <v>876</v>
      </c>
      <c r="B155" s="37">
        <v>154</v>
      </c>
      <c r="C155" s="201"/>
      <c r="D155" s="201"/>
      <c r="E155" s="201"/>
      <c r="F155" s="201"/>
      <c r="G155" s="201"/>
      <c r="H155" s="201"/>
    </row>
    <row r="156" spans="1:8" ht="14.25">
      <c r="A156" s="132" t="s">
        <v>841</v>
      </c>
      <c r="B156" s="37">
        <v>155</v>
      </c>
      <c r="C156" s="201"/>
      <c r="D156" s="201"/>
      <c r="E156" s="201"/>
      <c r="F156" s="201"/>
      <c r="G156" s="201"/>
      <c r="H156" s="201"/>
    </row>
    <row r="157" spans="1:8" ht="14.25">
      <c r="A157" s="131" t="s">
        <v>867</v>
      </c>
      <c r="B157" s="37">
        <v>156</v>
      </c>
      <c r="C157" s="201"/>
      <c r="D157" s="201"/>
      <c r="E157" s="201"/>
      <c r="F157" s="201"/>
      <c r="G157" s="201"/>
      <c r="H157" s="201"/>
    </row>
    <row r="158" spans="1:8" ht="14.25">
      <c r="A158" s="131" t="s">
        <v>917</v>
      </c>
      <c r="B158" s="37">
        <v>157</v>
      </c>
      <c r="C158" s="201"/>
      <c r="D158" s="201"/>
      <c r="E158" s="201"/>
      <c r="F158" s="201"/>
      <c r="G158" s="201"/>
      <c r="H158" s="201"/>
    </row>
    <row r="159" spans="1:8" ht="14.25">
      <c r="A159" s="132" t="s">
        <v>777</v>
      </c>
      <c r="B159" s="37">
        <v>158</v>
      </c>
      <c r="C159" s="201"/>
      <c r="D159" s="201"/>
      <c r="E159" s="201"/>
      <c r="F159" s="201"/>
      <c r="G159" s="201"/>
      <c r="H159" s="201"/>
    </row>
    <row r="160" spans="1:8" ht="14.25">
      <c r="A160" s="202" t="s">
        <v>926</v>
      </c>
      <c r="B160" s="37">
        <v>159</v>
      </c>
      <c r="C160" s="201"/>
      <c r="D160" s="201"/>
      <c r="E160" s="201"/>
      <c r="F160" s="201"/>
      <c r="G160" s="201"/>
      <c r="H160" s="201"/>
    </row>
    <row r="161" spans="1:8" ht="14.25">
      <c r="A161" s="131" t="s">
        <v>931</v>
      </c>
      <c r="B161" s="37">
        <v>160</v>
      </c>
      <c r="C161" s="201"/>
      <c r="D161" s="201"/>
      <c r="E161" s="201"/>
      <c r="F161" s="201"/>
      <c r="G161" s="201"/>
      <c r="H161" s="201"/>
    </row>
    <row r="162" spans="1:8" ht="14.25">
      <c r="A162" s="131" t="s">
        <v>823</v>
      </c>
      <c r="B162" s="37">
        <v>161</v>
      </c>
      <c r="C162" s="201"/>
      <c r="D162" s="201"/>
      <c r="E162" s="201"/>
      <c r="F162" s="201"/>
      <c r="G162" s="201"/>
      <c r="H162" s="201"/>
    </row>
    <row r="163" spans="1:8" ht="14.25">
      <c r="A163" s="132" t="s">
        <v>863</v>
      </c>
      <c r="B163" s="37">
        <v>162</v>
      </c>
      <c r="C163" s="201"/>
      <c r="D163" s="201"/>
      <c r="E163" s="201"/>
      <c r="F163" s="201"/>
      <c r="G163" s="201"/>
      <c r="H163" s="201"/>
    </row>
    <row r="164" spans="1:8" ht="14.25">
      <c r="A164" s="132" t="s">
        <v>828</v>
      </c>
      <c r="B164" s="37">
        <v>163</v>
      </c>
      <c r="C164" s="201"/>
      <c r="D164" s="201"/>
      <c r="E164" s="201"/>
      <c r="F164" s="201"/>
      <c r="G164" s="201"/>
      <c r="H164" s="201"/>
    </row>
    <row r="165" spans="1:8" ht="14.25">
      <c r="A165" s="132" t="s">
        <v>853</v>
      </c>
      <c r="B165" s="37">
        <v>164</v>
      </c>
      <c r="C165" s="201"/>
      <c r="D165" s="201"/>
      <c r="E165" s="201"/>
      <c r="F165" s="201"/>
      <c r="G165" s="201"/>
      <c r="H165" s="201"/>
    </row>
    <row r="166" spans="1:8" ht="14.25">
      <c r="A166" s="131" t="s">
        <v>798</v>
      </c>
      <c r="B166" s="37">
        <v>165</v>
      </c>
      <c r="C166" s="201"/>
      <c r="D166" s="201"/>
      <c r="E166" s="201"/>
      <c r="F166" s="201"/>
      <c r="G166" s="201"/>
      <c r="H166" s="201"/>
    </row>
    <row r="167" spans="1:8" ht="14.25">
      <c r="A167" s="131" t="s">
        <v>966</v>
      </c>
      <c r="B167" s="37">
        <v>166</v>
      </c>
      <c r="C167" s="201"/>
      <c r="D167" s="201"/>
      <c r="E167" s="201"/>
      <c r="F167" s="201"/>
      <c r="G167" s="201"/>
      <c r="H167" s="201"/>
    </row>
    <row r="168" spans="1:8" ht="14.25">
      <c r="A168" s="132" t="s">
        <v>820</v>
      </c>
      <c r="B168" s="37">
        <v>167</v>
      </c>
      <c r="C168" s="201"/>
      <c r="D168" s="201"/>
      <c r="E168" s="201"/>
      <c r="F168" s="201"/>
      <c r="G168" s="201"/>
      <c r="H168" s="201"/>
    </row>
    <row r="169" spans="1:8" ht="14.25">
      <c r="A169" s="132" t="s">
        <v>896</v>
      </c>
      <c r="B169" s="37">
        <v>168</v>
      </c>
      <c r="C169" s="201"/>
      <c r="D169" s="201"/>
      <c r="E169" s="201"/>
      <c r="F169" s="201"/>
      <c r="G169" s="201"/>
      <c r="H169" s="201"/>
    </row>
    <row r="170" spans="1:8" ht="14.25">
      <c r="A170" s="131" t="s">
        <v>858</v>
      </c>
      <c r="B170" s="37">
        <v>169</v>
      </c>
      <c r="C170" s="201"/>
      <c r="D170" s="201"/>
      <c r="E170" s="201"/>
      <c r="F170" s="201"/>
      <c r="G170" s="201"/>
      <c r="H170" s="201"/>
    </row>
    <row r="171" spans="1:8" ht="14.25">
      <c r="A171" s="203" t="s">
        <v>887</v>
      </c>
      <c r="B171" s="37">
        <v>170</v>
      </c>
      <c r="C171" s="201"/>
      <c r="D171" s="201"/>
      <c r="E171" s="201"/>
      <c r="F171" s="201"/>
      <c r="G171" s="201"/>
      <c r="H171" s="201"/>
    </row>
    <row r="172" spans="1:8" ht="14.25">
      <c r="A172" s="132" t="s">
        <v>895</v>
      </c>
      <c r="B172" s="37">
        <v>171</v>
      </c>
      <c r="C172" s="201"/>
      <c r="D172" s="201"/>
      <c r="E172" s="201"/>
      <c r="F172" s="201"/>
      <c r="G172" s="201"/>
      <c r="H172" s="201"/>
    </row>
    <row r="173" spans="1:8" ht="14.25">
      <c r="A173" s="202" t="s">
        <v>792</v>
      </c>
      <c r="B173" s="37">
        <v>172</v>
      </c>
      <c r="C173" s="201"/>
      <c r="D173" s="201"/>
      <c r="E173" s="201"/>
      <c r="F173" s="201"/>
      <c r="G173" s="201"/>
      <c r="H173" s="201"/>
    </row>
    <row r="174" spans="1:8" ht="14.25">
      <c r="A174" s="132" t="s">
        <v>967</v>
      </c>
      <c r="B174" s="37">
        <v>173</v>
      </c>
      <c r="C174" s="201"/>
      <c r="D174" s="201"/>
      <c r="E174" s="201"/>
      <c r="F174" s="201"/>
      <c r="G174" s="201"/>
      <c r="H174" s="201"/>
    </row>
    <row r="175" spans="1:8" ht="14.25">
      <c r="A175" s="131" t="s">
        <v>817</v>
      </c>
      <c r="B175" s="37">
        <v>174</v>
      </c>
      <c r="C175" s="201"/>
      <c r="D175" s="201"/>
      <c r="E175" s="201"/>
      <c r="F175" s="201"/>
      <c r="G175" s="201"/>
      <c r="H175" s="201"/>
    </row>
    <row r="176" spans="1:8" ht="14.25">
      <c r="A176" s="132" t="s">
        <v>752</v>
      </c>
      <c r="B176" s="37">
        <v>175</v>
      </c>
      <c r="C176" s="201"/>
      <c r="D176" s="201"/>
      <c r="E176" s="201"/>
      <c r="F176" s="201"/>
      <c r="G176" s="201"/>
      <c r="H176" s="201"/>
    </row>
    <row r="177" spans="1:8" ht="14.25">
      <c r="A177" s="131" t="s">
        <v>833</v>
      </c>
      <c r="B177" s="37">
        <v>176</v>
      </c>
      <c r="C177" s="201"/>
      <c r="D177" s="201"/>
      <c r="E177" s="201"/>
      <c r="F177" s="201"/>
      <c r="G177" s="201"/>
      <c r="H177" s="201"/>
    </row>
    <row r="178" spans="1:8" ht="14.25">
      <c r="A178" s="132" t="s">
        <v>782</v>
      </c>
      <c r="B178" s="37">
        <v>177</v>
      </c>
      <c r="C178" s="201"/>
      <c r="D178" s="201"/>
      <c r="E178" s="201"/>
      <c r="F178" s="201"/>
      <c r="G178" s="201"/>
      <c r="H178" s="201"/>
    </row>
    <row r="179" spans="1:8" ht="14.25">
      <c r="A179" s="131" t="s">
        <v>964</v>
      </c>
      <c r="B179" s="37">
        <v>178</v>
      </c>
      <c r="C179" s="201"/>
      <c r="D179" s="201"/>
      <c r="E179" s="201"/>
      <c r="F179" s="201"/>
      <c r="G179" s="201"/>
      <c r="H179" s="201"/>
    </row>
    <row r="180" spans="1:8" ht="14.25">
      <c r="A180" s="203" t="s">
        <v>898</v>
      </c>
      <c r="B180" s="37">
        <v>179</v>
      </c>
      <c r="C180" s="201"/>
      <c r="D180" s="201"/>
      <c r="E180" s="201"/>
      <c r="F180" s="201"/>
      <c r="G180" s="201"/>
      <c r="H180" s="201"/>
    </row>
    <row r="181" spans="1:8" ht="14.25">
      <c r="A181" s="132" t="s">
        <v>775</v>
      </c>
      <c r="B181" s="37">
        <v>180</v>
      </c>
      <c r="C181" s="201"/>
      <c r="D181" s="201"/>
      <c r="E181" s="201"/>
      <c r="F181" s="201"/>
      <c r="G181" s="201"/>
      <c r="H181" s="201"/>
    </row>
    <row r="182" spans="1:8" ht="14.25">
      <c r="A182" s="132" t="s">
        <v>920</v>
      </c>
      <c r="B182" s="37">
        <v>181</v>
      </c>
      <c r="C182" s="201"/>
      <c r="D182" s="201"/>
      <c r="E182" s="201"/>
      <c r="F182" s="201"/>
      <c r="G182" s="201"/>
      <c r="H182" s="201"/>
    </row>
    <row r="183" spans="1:8" ht="14.25">
      <c r="A183" s="131" t="s">
        <v>779</v>
      </c>
      <c r="B183" s="37">
        <v>182</v>
      </c>
      <c r="C183" s="201"/>
      <c r="D183" s="201"/>
      <c r="E183" s="201"/>
      <c r="F183" s="201"/>
      <c r="G183" s="201"/>
      <c r="H183" s="201"/>
    </row>
    <row r="184" spans="1:8" ht="14.25">
      <c r="A184" s="132" t="s">
        <v>909</v>
      </c>
      <c r="B184" s="37">
        <v>183</v>
      </c>
      <c r="C184" s="201"/>
      <c r="D184" s="201"/>
      <c r="E184" s="201"/>
      <c r="F184" s="201"/>
      <c r="G184" s="201"/>
      <c r="H184" s="201"/>
    </row>
    <row r="185" spans="1:8" ht="14.25">
      <c r="A185" s="131" t="s">
        <v>824</v>
      </c>
      <c r="B185" s="37">
        <v>184</v>
      </c>
      <c r="C185" s="201"/>
      <c r="D185" s="201"/>
      <c r="E185" s="201"/>
      <c r="F185" s="201"/>
      <c r="G185" s="201"/>
      <c r="H185" s="201"/>
    </row>
    <row r="186" spans="1:8" ht="14.25">
      <c r="A186" s="132" t="s">
        <v>938</v>
      </c>
      <c r="B186" s="37">
        <v>185</v>
      </c>
      <c r="C186" s="201"/>
      <c r="D186" s="201"/>
      <c r="E186" s="201"/>
      <c r="F186" s="201"/>
      <c r="G186" s="201"/>
      <c r="H186" s="201"/>
    </row>
    <row r="187" spans="1:8" ht="14.25">
      <c r="A187" s="202" t="s">
        <v>941</v>
      </c>
      <c r="B187" s="37">
        <v>186</v>
      </c>
      <c r="C187" s="201"/>
      <c r="D187" s="201"/>
      <c r="E187" s="201"/>
      <c r="F187" s="201"/>
      <c r="G187" s="201"/>
      <c r="H187" s="201"/>
    </row>
    <row r="188" spans="1:8" ht="14.25">
      <c r="A188" s="131" t="s">
        <v>937</v>
      </c>
      <c r="B188" s="37">
        <v>187</v>
      </c>
      <c r="C188" s="201"/>
      <c r="D188" s="201"/>
      <c r="E188" s="201"/>
      <c r="F188" s="201"/>
      <c r="G188" s="201"/>
      <c r="H188" s="201"/>
    </row>
    <row r="189" spans="1:8" ht="14.25">
      <c r="A189" s="132" t="s">
        <v>802</v>
      </c>
      <c r="B189" s="37">
        <v>188</v>
      </c>
      <c r="C189" s="201"/>
      <c r="D189" s="201"/>
      <c r="E189" s="201"/>
      <c r="F189" s="201"/>
      <c r="G189" s="201"/>
      <c r="H189" s="201"/>
    </row>
    <row r="190" spans="1:8" ht="14.25">
      <c r="A190" s="132" t="s">
        <v>781</v>
      </c>
      <c r="B190" s="37">
        <v>189</v>
      </c>
      <c r="C190" s="201"/>
      <c r="D190" s="201"/>
      <c r="E190" s="201"/>
      <c r="F190" s="201"/>
      <c r="G190" s="201"/>
      <c r="H190" s="201"/>
    </row>
    <row r="191" spans="1:8" ht="14.25">
      <c r="A191" s="131" t="s">
        <v>912</v>
      </c>
      <c r="B191" s="37">
        <v>190</v>
      </c>
      <c r="C191" s="201"/>
      <c r="D191" s="201"/>
      <c r="E191" s="201"/>
      <c r="F191" s="201"/>
      <c r="G191" s="201"/>
      <c r="H191" s="201"/>
    </row>
    <row r="192" spans="1:8" ht="14.25">
      <c r="A192" s="132" t="s">
        <v>835</v>
      </c>
      <c r="B192" s="37">
        <v>191</v>
      </c>
      <c r="C192" s="201"/>
      <c r="D192" s="201"/>
      <c r="E192" s="201"/>
      <c r="F192" s="201"/>
      <c r="G192" s="201"/>
      <c r="H192" s="201"/>
    </row>
    <row r="193" spans="1:8" ht="14.25">
      <c r="A193" s="131" t="s">
        <v>878</v>
      </c>
      <c r="B193" s="37">
        <v>192</v>
      </c>
      <c r="C193" s="201"/>
      <c r="D193" s="201"/>
      <c r="E193" s="201"/>
      <c r="F193" s="201"/>
      <c r="G193" s="201"/>
      <c r="H193" s="201"/>
    </row>
    <row r="194" spans="1:8" ht="14.25">
      <c r="A194" s="131" t="s">
        <v>968</v>
      </c>
      <c r="B194" s="37">
        <v>193</v>
      </c>
      <c r="C194" s="201"/>
      <c r="D194" s="201"/>
      <c r="E194" s="201"/>
      <c r="F194" s="201"/>
      <c r="G194" s="201"/>
      <c r="H194" s="201"/>
    </row>
    <row r="195" spans="1:8" ht="14.25">
      <c r="A195" s="132" t="s">
        <v>974</v>
      </c>
      <c r="B195" s="37">
        <v>194</v>
      </c>
      <c r="C195" s="201"/>
      <c r="D195" s="201"/>
      <c r="E195" s="201"/>
      <c r="F195" s="201"/>
      <c r="G195" s="201"/>
      <c r="H195" s="201"/>
    </row>
    <row r="196" spans="1:8" ht="14.25">
      <c r="A196" s="132" t="s">
        <v>784</v>
      </c>
      <c r="B196" s="37">
        <v>195</v>
      </c>
      <c r="C196" s="201"/>
      <c r="D196" s="201"/>
      <c r="E196" s="201"/>
      <c r="F196" s="201"/>
      <c r="G196" s="201"/>
      <c r="H196" s="201"/>
    </row>
    <row r="197" spans="1:8" ht="14.25">
      <c r="A197" s="132" t="s">
        <v>791</v>
      </c>
      <c r="B197" s="37">
        <v>196</v>
      </c>
      <c r="C197" s="201"/>
      <c r="D197" s="201"/>
      <c r="E197" s="201"/>
      <c r="F197" s="201"/>
      <c r="G197" s="201"/>
      <c r="H197" s="201"/>
    </row>
    <row r="198" spans="1:8" ht="14.25">
      <c r="A198" s="203" t="s">
        <v>794</v>
      </c>
      <c r="B198" s="37">
        <v>197</v>
      </c>
      <c r="C198" s="201"/>
      <c r="D198" s="201"/>
      <c r="E198" s="201"/>
      <c r="F198" s="201"/>
      <c r="G198" s="201"/>
      <c r="H198" s="201"/>
    </row>
    <row r="199" spans="1:8" ht="14.25">
      <c r="A199" s="203" t="s">
        <v>978</v>
      </c>
      <c r="B199" s="37">
        <v>198</v>
      </c>
      <c r="C199" s="201"/>
      <c r="D199" s="201"/>
      <c r="E199" s="201"/>
      <c r="F199" s="201"/>
      <c r="G199" s="201"/>
      <c r="H199" s="201"/>
    </row>
    <row r="200" spans="1:8" ht="14.25">
      <c r="A200" s="132" t="s">
        <v>922</v>
      </c>
      <c r="B200" s="37">
        <v>199</v>
      </c>
      <c r="C200" s="201"/>
      <c r="D200" s="201"/>
      <c r="E200" s="201"/>
      <c r="F200" s="201"/>
      <c r="G200" s="201"/>
      <c r="H200" s="201"/>
    </row>
    <row r="201" spans="1:8" ht="14.25">
      <c r="A201" s="132" t="s">
        <v>825</v>
      </c>
      <c r="B201" s="37">
        <v>200</v>
      </c>
      <c r="C201" s="201"/>
      <c r="D201" s="201"/>
      <c r="E201" s="201"/>
      <c r="F201" s="201"/>
      <c r="G201" s="201"/>
      <c r="H201" s="201"/>
    </row>
    <row r="202" spans="1:8" ht="14.25">
      <c r="A202" s="132" t="s">
        <v>796</v>
      </c>
      <c r="B202" s="37">
        <v>201</v>
      </c>
      <c r="C202" s="201"/>
      <c r="D202" s="201"/>
      <c r="E202" s="201"/>
      <c r="F202" s="201"/>
      <c r="G202" s="201"/>
      <c r="H202" s="201"/>
    </row>
    <row r="203" spans="1:8" ht="14.25">
      <c r="A203" s="131" t="s">
        <v>852</v>
      </c>
      <c r="B203" s="37">
        <v>202</v>
      </c>
      <c r="C203" s="201"/>
      <c r="D203" s="201"/>
      <c r="E203" s="201"/>
      <c r="F203" s="201"/>
      <c r="G203" s="201"/>
      <c r="H203" s="201"/>
    </row>
    <row r="204" spans="1:8" ht="14.25">
      <c r="A204" s="131" t="s">
        <v>831</v>
      </c>
      <c r="B204" s="37">
        <v>203</v>
      </c>
      <c r="C204" s="201"/>
      <c r="D204" s="201"/>
      <c r="E204" s="201"/>
      <c r="F204" s="201"/>
      <c r="G204" s="201"/>
      <c r="H204" s="201"/>
    </row>
    <row r="205" spans="1:8" ht="14.25">
      <c r="A205" s="132" t="s">
        <v>939</v>
      </c>
      <c r="B205" s="37">
        <v>204</v>
      </c>
      <c r="C205" s="201"/>
      <c r="D205" s="201"/>
      <c r="E205" s="201"/>
      <c r="F205" s="201"/>
      <c r="G205" s="201"/>
      <c r="H205" s="201"/>
    </row>
    <row r="206" spans="1:8" ht="14.25">
      <c r="A206" s="203" t="s">
        <v>971</v>
      </c>
      <c r="B206" s="37">
        <v>205</v>
      </c>
      <c r="C206" s="201"/>
      <c r="D206" s="201"/>
      <c r="E206" s="201"/>
      <c r="F206" s="201"/>
      <c r="G206" s="201"/>
      <c r="H206" s="201"/>
    </row>
    <row r="207" spans="1:8" ht="14.25">
      <c r="A207" s="132" t="s">
        <v>913</v>
      </c>
      <c r="B207" s="37">
        <v>206</v>
      </c>
      <c r="C207" s="201"/>
      <c r="D207" s="201"/>
      <c r="E207" s="201"/>
      <c r="F207" s="201"/>
      <c r="G207" s="201"/>
      <c r="H207" s="201"/>
    </row>
    <row r="208" spans="1:8" ht="14.25">
      <c r="A208" s="203" t="s">
        <v>866</v>
      </c>
      <c r="B208" s="37">
        <v>207</v>
      </c>
      <c r="C208" s="201"/>
      <c r="D208" s="201"/>
      <c r="E208" s="201"/>
      <c r="F208" s="201"/>
      <c r="G208" s="201"/>
      <c r="H208" s="201"/>
    </row>
    <row r="209" spans="1:8" ht="14.25">
      <c r="A209" s="132" t="s">
        <v>977</v>
      </c>
      <c r="B209" s="37">
        <v>208</v>
      </c>
      <c r="C209" s="201"/>
      <c r="D209" s="201"/>
      <c r="E209" s="201"/>
      <c r="F209" s="201"/>
      <c r="G209" s="201"/>
      <c r="H209" s="201"/>
    </row>
    <row r="210" spans="1:8" ht="14.25">
      <c r="A210" s="132" t="s">
        <v>921</v>
      </c>
      <c r="B210" s="37">
        <v>209</v>
      </c>
      <c r="C210" s="201"/>
      <c r="D210" s="201"/>
      <c r="E210" s="201"/>
      <c r="F210" s="201"/>
      <c r="G210" s="201"/>
      <c r="H210" s="201"/>
    </row>
    <row r="211" spans="1:8" ht="14.25">
      <c r="A211" s="131" t="s">
        <v>970</v>
      </c>
      <c r="B211" s="37">
        <v>210</v>
      </c>
      <c r="C211" s="201"/>
      <c r="D211" s="201"/>
      <c r="E211" s="201"/>
      <c r="F211" s="201"/>
      <c r="G211" s="201"/>
      <c r="H211" s="201"/>
    </row>
    <row r="212" spans="1:8" ht="14.25">
      <c r="A212" s="131" t="s">
        <v>862</v>
      </c>
      <c r="B212" s="37">
        <v>211</v>
      </c>
      <c r="C212" s="201"/>
      <c r="D212" s="201"/>
      <c r="E212" s="201"/>
      <c r="F212" s="201"/>
      <c r="G212" s="201"/>
      <c r="H212" s="201"/>
    </row>
    <row r="213" spans="1:8" ht="14.25">
      <c r="A213" s="202" t="s">
        <v>850</v>
      </c>
      <c r="B213" s="37">
        <v>212</v>
      </c>
      <c r="C213" s="201"/>
      <c r="D213" s="201"/>
      <c r="E213" s="201"/>
      <c r="F213" s="201"/>
      <c r="G213" s="201"/>
      <c r="H213" s="201"/>
    </row>
    <row r="214" spans="1:8" ht="14.25">
      <c r="A214" s="131" t="s">
        <v>894</v>
      </c>
      <c r="B214" s="37">
        <v>213</v>
      </c>
      <c r="C214" s="201"/>
      <c r="D214" s="201"/>
      <c r="E214" s="201"/>
      <c r="F214" s="201"/>
      <c r="G214" s="201"/>
      <c r="H214" s="201"/>
    </row>
    <row r="215" spans="1:8" ht="14.25">
      <c r="A215" s="131" t="s">
        <v>816</v>
      </c>
      <c r="B215" s="37">
        <v>214</v>
      </c>
      <c r="C215" s="201"/>
      <c r="D215" s="201"/>
      <c r="E215" s="201"/>
      <c r="F215" s="201"/>
      <c r="G215" s="201"/>
      <c r="H215" s="201"/>
    </row>
    <row r="216" spans="1:8" ht="14.25">
      <c r="A216" s="132" t="s">
        <v>910</v>
      </c>
      <c r="B216" s="37">
        <v>215</v>
      </c>
      <c r="C216" s="201"/>
      <c r="D216" s="201"/>
      <c r="E216" s="201"/>
      <c r="F216" s="201"/>
      <c r="G216" s="201"/>
      <c r="H216" s="201"/>
    </row>
    <row r="217" spans="1:8" ht="14.25">
      <c r="A217" s="132" t="s">
        <v>124</v>
      </c>
      <c r="B217" s="37">
        <v>216</v>
      </c>
      <c r="C217" s="201"/>
      <c r="D217" s="201"/>
      <c r="E217" s="201"/>
      <c r="F217" s="201"/>
      <c r="G217" s="201"/>
      <c r="H217" s="201"/>
    </row>
    <row r="218" spans="1:8" ht="14.25">
      <c r="A218" s="131" t="s">
        <v>979</v>
      </c>
      <c r="B218" s="37">
        <v>217</v>
      </c>
      <c r="C218" s="201"/>
      <c r="D218" s="201"/>
      <c r="E218" s="201"/>
      <c r="F218" s="201"/>
      <c r="G218" s="201"/>
      <c r="H218" s="201"/>
    </row>
    <row r="219" spans="1:8" ht="14.25">
      <c r="A219" s="131" t="s">
        <v>865</v>
      </c>
      <c r="B219" s="37">
        <v>218</v>
      </c>
      <c r="C219" s="201"/>
      <c r="D219" s="201"/>
      <c r="E219" s="201"/>
      <c r="F219" s="201"/>
      <c r="G219" s="201"/>
      <c r="H219" s="201"/>
    </row>
    <row r="220" spans="1:8" ht="14.25">
      <c r="A220" s="132" t="s">
        <v>934</v>
      </c>
      <c r="B220" s="37">
        <v>219</v>
      </c>
      <c r="C220" s="201"/>
      <c r="D220" s="201"/>
      <c r="E220" s="201"/>
      <c r="F220" s="201"/>
      <c r="G220" s="201"/>
      <c r="H220" s="201"/>
    </row>
    <row r="221" spans="1:8" ht="14.25">
      <c r="A221" s="132" t="s">
        <v>888</v>
      </c>
      <c r="B221" s="37">
        <v>220</v>
      </c>
      <c r="C221" s="201"/>
      <c r="D221" s="201"/>
      <c r="E221" s="201"/>
      <c r="F221" s="201"/>
      <c r="G221" s="201"/>
      <c r="H221" s="201"/>
    </row>
    <row r="222" spans="1:8" ht="14.25">
      <c r="A222" s="132" t="s">
        <v>980</v>
      </c>
      <c r="B222" s="37">
        <v>221</v>
      </c>
      <c r="C222" s="201"/>
      <c r="D222" s="201"/>
      <c r="E222" s="201"/>
      <c r="F222" s="201"/>
      <c r="G222" s="201"/>
      <c r="H222" s="201"/>
    </row>
    <row r="223" spans="1:8" ht="14.25">
      <c r="A223" s="131" t="s">
        <v>836</v>
      </c>
      <c r="B223" s="37">
        <v>222</v>
      </c>
      <c r="C223" s="201"/>
      <c r="D223" s="201"/>
      <c r="E223" s="201"/>
      <c r="F223" s="201"/>
      <c r="G223" s="201"/>
      <c r="H223" s="201"/>
    </row>
    <row r="224" spans="1:8" ht="14.25">
      <c r="A224" s="131" t="s">
        <v>795</v>
      </c>
      <c r="B224" s="37">
        <v>223</v>
      </c>
      <c r="C224" s="201"/>
      <c r="D224" s="201"/>
      <c r="E224" s="201"/>
      <c r="F224" s="201"/>
      <c r="G224" s="201"/>
      <c r="H224" s="201"/>
    </row>
    <row r="225" spans="1:8" ht="14.25">
      <c r="A225" s="132" t="s">
        <v>757</v>
      </c>
      <c r="B225" s="37">
        <v>224</v>
      </c>
      <c r="C225" s="201"/>
      <c r="D225" s="201"/>
      <c r="E225" s="201"/>
      <c r="F225" s="201"/>
      <c r="G225" s="201"/>
      <c r="H225" s="201"/>
    </row>
    <row r="226" spans="1:8" ht="14.25">
      <c r="A226" s="132" t="s">
        <v>759</v>
      </c>
      <c r="B226" s="37">
        <v>225</v>
      </c>
      <c r="C226" s="201"/>
      <c r="D226" s="201"/>
      <c r="E226" s="201"/>
      <c r="F226" s="201"/>
      <c r="G226" s="201"/>
      <c r="H226" s="201"/>
    </row>
    <row r="227" spans="1:8" ht="14.25">
      <c r="A227" s="131" t="s">
        <v>766</v>
      </c>
      <c r="B227" s="37">
        <v>226</v>
      </c>
      <c r="C227" s="201"/>
      <c r="D227" s="201"/>
      <c r="E227" s="201"/>
      <c r="F227" s="201"/>
      <c r="G227" s="201"/>
      <c r="H227" s="201"/>
    </row>
    <row r="228" spans="1:8" ht="14.25">
      <c r="A228" s="132" t="s">
        <v>907</v>
      </c>
      <c r="B228" s="37">
        <v>227</v>
      </c>
      <c r="C228" s="201"/>
      <c r="D228" s="201"/>
      <c r="E228" s="201"/>
      <c r="F228" s="201"/>
      <c r="G228" s="201"/>
      <c r="H228" s="201"/>
    </row>
    <row r="229" spans="1:8" ht="14.25">
      <c r="A229" s="132" t="s">
        <v>916</v>
      </c>
      <c r="B229" s="37">
        <v>228</v>
      </c>
      <c r="C229" s="201"/>
      <c r="D229" s="201"/>
      <c r="E229" s="201"/>
      <c r="F229" s="201"/>
      <c r="G229" s="201"/>
      <c r="H229" s="201"/>
    </row>
    <row r="230" spans="1:8" ht="14.25">
      <c r="A230" s="132" t="s">
        <v>965</v>
      </c>
      <c r="B230" s="37">
        <v>229</v>
      </c>
      <c r="C230" s="201"/>
      <c r="D230" s="201"/>
      <c r="E230" s="201"/>
      <c r="F230" s="201"/>
      <c r="G230" s="201"/>
      <c r="H230" s="201"/>
    </row>
    <row r="231" spans="1:8" ht="14.25">
      <c r="A231" s="131" t="s">
        <v>943</v>
      </c>
      <c r="B231" s="37">
        <v>230</v>
      </c>
      <c r="C231" s="201"/>
      <c r="D231" s="201"/>
      <c r="E231" s="201"/>
      <c r="F231" s="201"/>
      <c r="G231" s="201"/>
      <c r="H231" s="201"/>
    </row>
    <row r="232" spans="1:8" ht="14.25">
      <c r="A232" s="132" t="s">
        <v>897</v>
      </c>
      <c r="B232" s="37">
        <v>231</v>
      </c>
      <c r="C232" s="201"/>
      <c r="D232" s="201"/>
      <c r="E232" s="201"/>
      <c r="F232" s="201"/>
      <c r="G232" s="201"/>
      <c r="H232" s="201"/>
    </row>
    <row r="233" spans="1:8" ht="14.25">
      <c r="A233" s="131" t="s">
        <v>884</v>
      </c>
      <c r="B233" s="37">
        <v>232</v>
      </c>
      <c r="C233" s="201"/>
      <c r="D233" s="201"/>
      <c r="E233" s="201"/>
      <c r="F233" s="201"/>
      <c r="G233" s="201"/>
      <c r="H233" s="201"/>
    </row>
    <row r="234" spans="1:8" ht="14.25">
      <c r="A234" s="131" t="s">
        <v>814</v>
      </c>
      <c r="B234" s="37">
        <v>233</v>
      </c>
      <c r="C234" s="201"/>
      <c r="D234" s="201"/>
      <c r="E234" s="201"/>
      <c r="F234" s="201"/>
      <c r="G234" s="201"/>
      <c r="H234" s="201"/>
    </row>
    <row r="235" spans="1:8" ht="14.25">
      <c r="A235" s="132" t="s">
        <v>886</v>
      </c>
      <c r="B235" s="37">
        <v>234</v>
      </c>
      <c r="C235" s="201"/>
      <c r="D235" s="201"/>
      <c r="E235" s="201"/>
      <c r="F235" s="201"/>
      <c r="G235" s="201"/>
      <c r="H235" s="201"/>
    </row>
    <row r="236" spans="1:8" ht="14.25">
      <c r="A236" s="131" t="s">
        <v>885</v>
      </c>
      <c r="B236" s="37">
        <v>235</v>
      </c>
      <c r="C236" s="201"/>
      <c r="D236" s="201"/>
      <c r="E236" s="201"/>
      <c r="F236" s="201"/>
      <c r="G236" s="201"/>
      <c r="H236" s="201"/>
    </row>
    <row r="237" spans="1:8" ht="14.25">
      <c r="A237" s="203" t="s">
        <v>764</v>
      </c>
      <c r="B237" s="37">
        <v>236</v>
      </c>
      <c r="C237" s="201"/>
      <c r="D237" s="201"/>
      <c r="E237" s="201"/>
      <c r="F237" s="201"/>
      <c r="G237" s="201"/>
      <c r="H237" s="201"/>
    </row>
    <row r="238" spans="1:8" ht="14.25">
      <c r="A238" s="132" t="s">
        <v>940</v>
      </c>
      <c r="B238" s="37">
        <v>237</v>
      </c>
      <c r="C238" s="201"/>
      <c r="D238" s="201"/>
      <c r="E238" s="201"/>
      <c r="F238" s="201"/>
      <c r="G238" s="201"/>
      <c r="H238" s="201"/>
    </row>
    <row r="239" spans="1:8" ht="14.25">
      <c r="A239" s="132"/>
      <c r="B239" s="37"/>
      <c r="C239" s="201"/>
      <c r="D239" s="201"/>
      <c r="E239" s="201"/>
      <c r="F239" s="201"/>
      <c r="G239" s="201"/>
      <c r="H239" s="201"/>
    </row>
    <row r="240" spans="1:8" ht="14.25">
      <c r="A240" s="131"/>
      <c r="B240" s="37"/>
      <c r="C240" s="201"/>
      <c r="D240" s="201"/>
      <c r="E240" s="201"/>
      <c r="F240" s="201"/>
      <c r="G240" s="201"/>
      <c r="H240" s="201"/>
    </row>
    <row r="241" spans="1:8" ht="14.25">
      <c r="A241" s="131"/>
      <c r="B241" s="37"/>
      <c r="C241" s="201"/>
      <c r="D241" s="201"/>
      <c r="E241" s="201"/>
      <c r="F241" s="201"/>
      <c r="G241" s="201"/>
      <c r="H241" s="201"/>
    </row>
    <row r="242" spans="1:8" ht="14.25">
      <c r="A242" s="132"/>
      <c r="B242" s="37"/>
      <c r="C242" s="201"/>
      <c r="D242" s="201"/>
      <c r="E242" s="201"/>
      <c r="F242" s="201"/>
      <c r="G242" s="201"/>
      <c r="H242" s="201"/>
    </row>
    <row r="243" spans="1:8" ht="14.25">
      <c r="A243" s="131"/>
      <c r="B243" s="37"/>
      <c r="C243" s="201"/>
      <c r="D243" s="201"/>
      <c r="E243" s="201"/>
      <c r="F243" s="201"/>
      <c r="G243" s="201"/>
      <c r="H243" s="201"/>
    </row>
    <row r="244" spans="1:8" ht="14.25">
      <c r="A244" s="131"/>
      <c r="B244" s="37"/>
      <c r="C244" s="201"/>
      <c r="D244" s="201"/>
      <c r="E244" s="201"/>
      <c r="F244" s="201"/>
      <c r="G244" s="201"/>
      <c r="H244" s="201"/>
    </row>
    <row r="245" spans="1:8" ht="14.25">
      <c r="A245" s="132"/>
      <c r="B245" s="37"/>
      <c r="C245" s="201"/>
      <c r="D245" s="201"/>
      <c r="E245" s="201"/>
      <c r="F245" s="201"/>
      <c r="G245" s="201"/>
      <c r="H245" s="201"/>
    </row>
    <row r="246" spans="1:8" ht="14.25">
      <c r="A246" s="131"/>
      <c r="B246" s="37"/>
      <c r="C246" s="201"/>
      <c r="D246" s="201"/>
      <c r="E246" s="201"/>
      <c r="F246" s="201"/>
      <c r="G246" s="201"/>
      <c r="H246" s="201"/>
    </row>
    <row r="247" spans="1:8" ht="14.25">
      <c r="A247" s="132"/>
      <c r="B247" s="37"/>
      <c r="C247" s="201"/>
      <c r="D247" s="201"/>
      <c r="E247" s="201"/>
      <c r="F247" s="201"/>
      <c r="G247" s="201"/>
      <c r="H247" s="201"/>
    </row>
    <row r="248" spans="1:8" ht="14.25">
      <c r="A248" s="131"/>
      <c r="B248" s="37"/>
      <c r="C248" s="201"/>
      <c r="D248" s="201"/>
      <c r="E248" s="201"/>
      <c r="F248" s="201"/>
      <c r="G248" s="201"/>
      <c r="H248" s="201"/>
    </row>
    <row r="249" spans="1:8" ht="14.25">
      <c r="A249" s="132"/>
      <c r="B249" s="37"/>
      <c r="C249" s="201"/>
      <c r="D249" s="201"/>
      <c r="E249" s="201"/>
      <c r="F249" s="201"/>
      <c r="G249" s="201"/>
      <c r="H249" s="201"/>
    </row>
    <row r="250" spans="1:8" ht="14.25">
      <c r="A250" s="132"/>
      <c r="B250" s="37"/>
      <c r="C250" s="201"/>
      <c r="D250" s="201"/>
      <c r="E250" s="201"/>
      <c r="F250" s="201"/>
      <c r="G250" s="201"/>
      <c r="H250" s="201"/>
    </row>
    <row r="251" spans="1:8" ht="14.25">
      <c r="A251" s="131"/>
      <c r="B251" s="37"/>
      <c r="C251" s="201"/>
      <c r="D251" s="201"/>
      <c r="E251" s="201"/>
      <c r="F251" s="201"/>
      <c r="G251" s="201"/>
      <c r="H251" s="201"/>
    </row>
    <row r="252" spans="1:8" ht="14.25">
      <c r="A252" s="131"/>
      <c r="B252" s="37"/>
      <c r="C252" s="201"/>
      <c r="D252" s="201"/>
      <c r="E252" s="201"/>
      <c r="F252" s="201"/>
      <c r="G252" s="201"/>
      <c r="H252" s="201"/>
    </row>
    <row r="253" spans="1:8" ht="14.25">
      <c r="A253" s="132"/>
      <c r="B253" s="37"/>
      <c r="C253" s="201"/>
      <c r="D253" s="201"/>
      <c r="E253" s="201"/>
      <c r="F253" s="201"/>
      <c r="G253" s="201"/>
      <c r="H253" s="201"/>
    </row>
    <row r="254" spans="1:8" ht="14.25">
      <c r="A254" s="132"/>
      <c r="B254" s="37"/>
      <c r="C254" s="201"/>
      <c r="D254" s="201"/>
      <c r="E254" s="201"/>
      <c r="F254" s="201"/>
      <c r="G254" s="201"/>
      <c r="H254" s="201"/>
    </row>
    <row r="255" spans="1:8" ht="14.25">
      <c r="A255" s="131"/>
      <c r="B255" s="37"/>
      <c r="C255" s="201"/>
      <c r="D255" s="201"/>
      <c r="E255" s="201"/>
      <c r="F255" s="201"/>
      <c r="G255" s="201"/>
      <c r="H255" s="201"/>
    </row>
    <row r="256" spans="1:8" ht="14.25">
      <c r="A256" s="131"/>
      <c r="B256" s="37"/>
      <c r="C256" s="201"/>
      <c r="D256" s="201"/>
      <c r="E256" s="201"/>
      <c r="F256" s="201"/>
      <c r="G256" s="201"/>
      <c r="H256" s="201"/>
    </row>
    <row r="257" spans="3:8">
      <c r="C257" s="201"/>
      <c r="D257" s="201"/>
      <c r="E257" s="201"/>
      <c r="F257" s="201"/>
      <c r="G257" s="201"/>
      <c r="H257" s="201"/>
    </row>
    <row r="258" spans="3:8">
      <c r="C258" s="201"/>
      <c r="D258" s="201"/>
      <c r="E258" s="201"/>
      <c r="F258" s="201"/>
      <c r="G258" s="201"/>
      <c r="H258" s="201"/>
    </row>
    <row r="259" spans="3:8">
      <c r="C259" s="201"/>
      <c r="D259" s="201"/>
      <c r="E259" s="201"/>
      <c r="F259" s="201"/>
      <c r="G259" s="201"/>
      <c r="H259" s="201"/>
    </row>
    <row r="260" spans="3:8">
      <c r="C260" s="201"/>
      <c r="D260" s="201"/>
      <c r="E260" s="201"/>
      <c r="F260" s="201"/>
      <c r="G260" s="201"/>
      <c r="H260" s="201"/>
    </row>
    <row r="261" spans="3:8">
      <c r="C261" s="201"/>
      <c r="D261" s="201"/>
      <c r="E261" s="201"/>
      <c r="F261" s="201"/>
      <c r="G261" s="201"/>
      <c r="H261" s="201"/>
    </row>
  </sheetData>
  <autoFilter ref="A1:B1">
    <sortState ref="A2:B238">
      <sortCondition ref="B1"/>
    </sortState>
  </autoFilter>
  <phoneticPr fontId="3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地址</vt:lpstr>
      <vt:lpstr>全武将名字</vt:lpstr>
      <vt:lpstr>武将属性</vt:lpstr>
      <vt:lpstr>武将属性排列</vt:lpstr>
      <vt:lpstr>录入游戏数据</vt:lpstr>
      <vt:lpstr>出仕表 </vt:lpstr>
      <vt:lpstr>城池数据</vt:lpstr>
      <vt:lpstr>录入城池数据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User</cp:lastModifiedBy>
  <dcterms:created xsi:type="dcterms:W3CDTF">2006-09-13T03:21:00Z</dcterms:created>
  <dcterms:modified xsi:type="dcterms:W3CDTF">2022-05-04T02:28:13Z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150C501E5CAE44268FFF44F8F4DA517D</vt:lpwstr>
  </property>
  <property fmtid="{D5CDD505-2E9C-101B-9397-08002B2CF9AE}" pid="3" name="KSOProductBuildVer">
    <vt:lpwstr>2052-11.1.0.11636</vt:lpwstr>
  </property>
</Properties>
</file>